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SRV-FS\Ofogh Tamin\Engineering Projects\Tous\معاملات\مناقصات\1404\7--OTET-40405  انبساط گیر برزنتی\اسناد مناقصه\تجدید اول\3- فرم ارزیابی کیفی\"/>
    </mc:Choice>
  </mc:AlternateContent>
  <xr:revisionPtr revIDLastSave="0" documentId="13_ncr:1_{8231483D-027D-461E-8C40-15777F8781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ارزیابی مناقصه گران - خرید " sheetId="10" r:id="rId1"/>
    <sheet name="آنالیز حساسیت " sheetId="11" state="hidden" r:id="rId2"/>
    <sheet name="DV" sheetId="12" state="hidden" r:id="rId3"/>
  </sheets>
  <definedNames>
    <definedName name="_xlnm.Print_Area" localSheetId="0">'ارزیابی مناقصه گران - خرید '!$A$1:$X$30</definedName>
    <definedName name="_xlnm.Print_Titles" localSheetId="0">'ارزیابی مناقصه گران - خرید '!$A:$F,'ارزیابی مناقصه گران - خرید 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24" i="10" l="1"/>
  <c r="V23" i="10" s="1"/>
  <c r="V22" i="10"/>
  <c r="V21" i="10"/>
  <c r="V19" i="10"/>
  <c r="V18" i="10" s="1"/>
  <c r="V17" i="10"/>
  <c r="V15" i="10" s="1"/>
  <c r="V16" i="10"/>
  <c r="V10" i="10"/>
  <c r="V7" i="10" s="1"/>
  <c r="V6" i="10"/>
  <c r="S24" i="10"/>
  <c r="S23" i="10" s="1"/>
  <c r="S22" i="10"/>
  <c r="S21" i="10"/>
  <c r="S19" i="10"/>
  <c r="S18" i="10" s="1"/>
  <c r="S17" i="10"/>
  <c r="S16" i="10"/>
  <c r="S10" i="10"/>
  <c r="S7" i="10" s="1"/>
  <c r="S6" i="10"/>
  <c r="P24" i="10"/>
  <c r="P23" i="10" s="1"/>
  <c r="P22" i="10"/>
  <c r="P21" i="10"/>
  <c r="P19" i="10"/>
  <c r="P18" i="10" s="1"/>
  <c r="P17" i="10"/>
  <c r="P16" i="10"/>
  <c r="P10" i="10"/>
  <c r="P7" i="10" s="1"/>
  <c r="P6" i="10"/>
  <c r="M24" i="10"/>
  <c r="M23" i="10" s="1"/>
  <c r="M22" i="10"/>
  <c r="M21" i="10"/>
  <c r="M19" i="10"/>
  <c r="M18" i="10" s="1"/>
  <c r="M17" i="10"/>
  <c r="M16" i="10"/>
  <c r="M10" i="10"/>
  <c r="M7" i="10" s="1"/>
  <c r="M6" i="10"/>
  <c r="J24" i="10"/>
  <c r="J23" i="10" s="1"/>
  <c r="J22" i="10"/>
  <c r="J21" i="10"/>
  <c r="J19" i="10"/>
  <c r="J18" i="10" s="1"/>
  <c r="J17" i="10"/>
  <c r="J16" i="10"/>
  <c r="J10" i="10"/>
  <c r="J7" i="10" s="1"/>
  <c r="J6" i="10"/>
  <c r="G24" i="10"/>
  <c r="G23" i="10" s="1"/>
  <c r="G17" i="10"/>
  <c r="J15" i="10" l="1"/>
  <c r="M15" i="10"/>
  <c r="P15" i="10"/>
  <c r="S15" i="10"/>
  <c r="M20" i="10"/>
  <c r="S5" i="10"/>
  <c r="V5" i="10"/>
  <c r="V4" i="10" s="1"/>
  <c r="V20" i="10"/>
  <c r="V14" i="10" s="1"/>
  <c r="J20" i="10"/>
  <c r="J14" i="10" s="1"/>
  <c r="M5" i="10"/>
  <c r="M4" i="10" s="1"/>
  <c r="P20" i="10"/>
  <c r="P14" i="10" s="1"/>
  <c r="S20" i="10"/>
  <c r="S14" i="10" s="1"/>
  <c r="S4" i="10"/>
  <c r="J5" i="10"/>
  <c r="J4" i="10" s="1"/>
  <c r="P5" i="10"/>
  <c r="P4" i="10" s="1"/>
  <c r="M14" i="10" l="1"/>
  <c r="V27" i="10"/>
  <c r="J27" i="10"/>
  <c r="S27" i="10"/>
  <c r="M27" i="10"/>
  <c r="P27" i="10"/>
  <c r="G10" i="10"/>
  <c r="G21" i="10" l="1"/>
  <c r="G22" i="10"/>
  <c r="G19" i="10"/>
  <c r="G16" i="10"/>
  <c r="G7" i="10"/>
  <c r="F4" i="10"/>
  <c r="G18" i="10" l="1"/>
  <c r="G15" i="10"/>
  <c r="G20" i="10"/>
  <c r="F14" i="10" l="1"/>
  <c r="F27" i="10" s="1"/>
  <c r="G5" i="10" l="1"/>
  <c r="G4" i="10" s="1"/>
  <c r="F11" i="11" l="1"/>
  <c r="G11" i="11" s="1"/>
  <c r="F10" i="11"/>
  <c r="G10" i="11" s="1"/>
  <c r="F9" i="11"/>
  <c r="G9" i="11" s="1"/>
  <c r="F8" i="11"/>
  <c r="G8" i="11" s="1"/>
  <c r="F7" i="11"/>
  <c r="G7" i="11" s="1"/>
  <c r="F6" i="11"/>
  <c r="G6" i="11" s="1"/>
  <c r="F5" i="11"/>
  <c r="G5" i="11" s="1"/>
  <c r="F4" i="11"/>
  <c r="G4" i="11" s="1"/>
  <c r="F3" i="11"/>
  <c r="G3" i="11" s="1"/>
  <c r="G14" i="10" l="1"/>
  <c r="G27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Conference OTET</author>
  </authors>
  <commentList>
    <comment ref="A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Conference OTET:</t>
        </r>
        <r>
          <rPr>
            <sz val="9"/>
            <color indexed="81"/>
            <rFont val="Tahoma"/>
            <family val="2"/>
          </rPr>
          <t xml:space="preserve">
در این بخش داشتن گواهی حسن انجام کار جهت امتیاز دهی در نظر گرفته شود.
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Conference OTET:</t>
        </r>
        <r>
          <rPr>
            <sz val="9"/>
            <color indexed="81"/>
            <rFont val="Tahoma"/>
            <family val="2"/>
          </rPr>
          <t xml:space="preserve">
در این بخش داشتن گواهی حسن انجام کار جهت امتیاز دهی در نظر گرفته شود.
</t>
        </r>
      </text>
    </comment>
  </commentList>
</comments>
</file>

<file path=xl/sharedStrings.xml><?xml version="1.0" encoding="utf-8"?>
<sst xmlns="http://schemas.openxmlformats.org/spreadsheetml/2006/main" count="138" uniqueCount="72">
  <si>
    <t>تعداد</t>
  </si>
  <si>
    <t xml:space="preserve">امتیاز </t>
  </si>
  <si>
    <t>حداکثر امتیاز</t>
  </si>
  <si>
    <t>بومی با کار در مشهد (5 امتیاز)</t>
  </si>
  <si>
    <t>الف) آیا تامین کالا توسط مناقصه گر دقیقا مطابق با شرح خدمات مندرج در اسناد مناقصه می باشد؟</t>
  </si>
  <si>
    <t>مقدار</t>
  </si>
  <si>
    <t>مقدار پیشنهادی</t>
  </si>
  <si>
    <t>توجه: ارزیاب محترم لطفا سلول های همرنگ با این سلول را تکمیل نمایید</t>
  </si>
  <si>
    <t>امتیاز</t>
  </si>
  <si>
    <t>قیمت</t>
  </si>
  <si>
    <t>قیمت تراز شده</t>
  </si>
  <si>
    <t>درصد</t>
  </si>
  <si>
    <t>L=(C*100)/(100-0.4*(100-A))</t>
  </si>
  <si>
    <t>ارزیابی امتیاز فنی مناقصه گر :A</t>
  </si>
  <si>
    <t>قیمت پیشنهادی پاکت ج (ریال) :C</t>
  </si>
  <si>
    <t>قیمت تراز شده (ریال) :L</t>
  </si>
  <si>
    <t>ضریب</t>
  </si>
  <si>
    <t>توضیحات</t>
  </si>
  <si>
    <t>مقادیر ارائه شده بر اساس مدارک</t>
  </si>
  <si>
    <t>شاخص های ارزیابی</t>
  </si>
  <si>
    <t>مناقصه گر 1</t>
  </si>
  <si>
    <t>مناقصه گر 2</t>
  </si>
  <si>
    <t>مناقصه گر 3</t>
  </si>
  <si>
    <t>مناقصه گر 4</t>
  </si>
  <si>
    <t>مناقصه گر 5</t>
  </si>
  <si>
    <t>مناقصه گر 6</t>
  </si>
  <si>
    <t>غیر بومی</t>
  </si>
  <si>
    <t>بومی</t>
  </si>
  <si>
    <t>کار در مشهد</t>
  </si>
  <si>
    <t>بدون کار در مشهد</t>
  </si>
  <si>
    <t>بومی با کار در مشهد</t>
  </si>
  <si>
    <t>غیر بومی با کار در مشهد</t>
  </si>
  <si>
    <t>بومی بدون کار در مشهد</t>
  </si>
  <si>
    <t>غیر بومی بدون کار در مشهد</t>
  </si>
  <si>
    <t>ج) معیارهای ارزیابی پیشنهاد ارائه شده برای این مناقصه</t>
  </si>
  <si>
    <t>ب) معیارهای ارزیابی شخصیت حقوقی / حقیقی</t>
  </si>
  <si>
    <t>حداکثر مقدار تعیین شده در اسناد مناقصه</t>
  </si>
  <si>
    <t>دارد</t>
  </si>
  <si>
    <r>
      <t>1) داشتن حسن تجربه و دانش در زمینه تامین</t>
    </r>
    <r>
      <rPr>
        <b/>
        <i/>
        <sz val="11"/>
        <color theme="1"/>
        <rFont val="B Nazanin"/>
        <charset val="178"/>
      </rPr>
      <t xml:space="preserve"> کلیه کالاها (به جز کالای این مناقصه)</t>
    </r>
    <r>
      <rPr>
        <i/>
        <sz val="11"/>
        <color theme="1"/>
        <rFont val="B Nazanin"/>
        <charset val="178"/>
      </rPr>
      <t xml:space="preserve"> (سقف 12 امتیاز)</t>
    </r>
  </si>
  <si>
    <r>
      <t xml:space="preserve">      FR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مبلغ برآوردی مناقصه</t>
    </r>
  </si>
  <si>
    <t>F</t>
  </si>
  <si>
    <t>بله</t>
  </si>
  <si>
    <t>در صورتی که پاسخ "خیر" است دلایل ارائه گردد</t>
  </si>
  <si>
    <t>بله = 1
خیر = 0</t>
  </si>
  <si>
    <r>
      <t xml:space="preserve">      D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تایید اعتبار صادر شده از سوی بانکها و موسسات مالی معتبر</t>
    </r>
  </si>
  <si>
    <t>* در مورد کالاهایی که نیاز به خدمات پس از فروش نمی باشد این بند حذف و کل امتیاز برای آیتم گارانتی منظور می گردد</t>
  </si>
  <si>
    <r>
      <t xml:space="preserve">4) گواهینامه های نمایندگی و استاندارد </t>
    </r>
    <r>
      <rPr>
        <b/>
        <i/>
        <sz val="11"/>
        <color theme="1"/>
        <rFont val="B Nazanin"/>
        <charset val="178"/>
      </rPr>
      <t>کالای مورد مناقصه</t>
    </r>
  </si>
  <si>
    <t>5) شیوه تضمین</t>
  </si>
  <si>
    <t>6) مدت زمان تحویل اقلام مناقصه</t>
  </si>
  <si>
    <r>
      <t>2-5)</t>
    </r>
    <r>
      <rPr>
        <b/>
        <sz val="10"/>
        <color theme="1"/>
        <rFont val="B Nazanin"/>
        <charset val="178"/>
      </rPr>
      <t>خدمات پس از فروش</t>
    </r>
    <r>
      <rPr>
        <sz val="10"/>
        <color theme="1"/>
        <rFont val="B Nazanin"/>
        <charset val="178"/>
      </rPr>
      <t>: به ازای عدد برابر با اسناد 6 امتیاز و به ازای هر سال بیشتر 0/5 امتیاز اضافه و به ازای هر سال کمتر 1/5 امتیاز کم می شود.(سقف 10 امتیاز)</t>
    </r>
  </si>
  <si>
    <r>
      <t xml:space="preserve">جمع کل امتیازات </t>
    </r>
    <r>
      <rPr>
        <sz val="14"/>
        <color theme="1"/>
        <rFont val="B Nazanin"/>
        <charset val="178"/>
      </rPr>
      <t>=</t>
    </r>
    <r>
      <rPr>
        <b/>
        <sz val="14"/>
        <color theme="1"/>
        <rFont val="B Nazanin"/>
        <charset val="178"/>
      </rPr>
      <t xml:space="preserve"> (ب + ج) * الف</t>
    </r>
  </si>
  <si>
    <r>
      <t xml:space="preserve">امتیاز مالی بر اساس فرمول زیر محاسبه می گردد:
</t>
    </r>
    <r>
      <rPr>
        <i/>
        <sz val="9"/>
        <color theme="1"/>
        <rFont val="B Nazanin"/>
        <charset val="178"/>
      </rPr>
      <t xml:space="preserve">
</t>
    </r>
    <r>
      <rPr>
        <i/>
        <sz val="10"/>
        <color theme="1"/>
        <rFont val="B Nazanin"/>
        <charset val="178"/>
      </rPr>
      <t xml:space="preserve">
اگر F برابر یا بیشتر از یک باشد امتیاز کامل منظور میگردد
اگر F کمتر از یک باشد امتیاز مالی برابر با ضرب F در سقف امتیاز محاسبه می شود</t>
    </r>
  </si>
  <si>
    <r>
      <t xml:space="preserve">      A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مبلغ مالیات سالانه </t>
    </r>
  </si>
  <si>
    <r>
      <t xml:space="preserve">      B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مبلغ درآمد ناخالص سالانه </t>
    </r>
  </si>
  <si>
    <r>
      <t xml:space="preserve">      C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مبلغ دارایی های ثابت ثبتی</t>
    </r>
  </si>
  <si>
    <t>زمان پیشنهادی</t>
  </si>
  <si>
    <r>
      <t xml:space="preserve">شیوه محاسبه قیمت تراز شده:
</t>
    </r>
    <r>
      <rPr>
        <b/>
        <sz val="11"/>
        <color theme="1"/>
        <rFont val="Arial"/>
        <family val="2"/>
        <scheme val="minor"/>
      </rPr>
      <t>L = (100*C)/(100-i*(100-t))</t>
    </r>
    <r>
      <rPr>
        <sz val="11"/>
        <color theme="1"/>
        <rFont val="Arial"/>
        <family val="2"/>
        <scheme val="minor"/>
      </rPr>
      <t xml:space="preserve">
</t>
    </r>
    <r>
      <rPr>
        <sz val="11"/>
        <color theme="1"/>
        <rFont val="B Nazanin"/>
        <charset val="178"/>
      </rPr>
      <t>قیمت تراز شده :</t>
    </r>
    <r>
      <rPr>
        <sz val="11"/>
        <color theme="1"/>
        <rFont val="Arial"/>
        <family val="2"/>
        <scheme val="minor"/>
      </rPr>
      <t xml:space="preserve"> L</t>
    </r>
  </si>
  <si>
    <t>2) توان مالی (سقف 25 امتیاز)</t>
  </si>
  <si>
    <r>
      <t>*</t>
    </r>
    <r>
      <rPr>
        <b/>
        <sz val="11"/>
        <color theme="1"/>
        <rFont val="B Nazanin"/>
        <charset val="178"/>
      </rPr>
      <t xml:space="preserve"> توضیح درباره نحوه امتیاز دهی بند 3</t>
    </r>
    <r>
      <rPr>
        <sz val="11"/>
        <color theme="1"/>
        <rFont val="B Nazanin"/>
        <charset val="178"/>
      </rPr>
      <t xml:space="preserve">: دسته بندی امتیاز دهی کارهای مشابه بصورت ذیل میباشد:
1- مکانیک: الف- دوار  ب- ثابت 
2-الکتریکال
3-ابزار دقیق </t>
    </r>
  </si>
  <si>
    <t>مدت زمان ارائه شده کمتر از اسناد مورد مناقصه( به ازای هرماه 1 ماه 1 امتیاز) سقف 5 امتیاز</t>
  </si>
  <si>
    <r>
      <t>1-5)</t>
    </r>
    <r>
      <rPr>
        <b/>
        <sz val="10"/>
        <color theme="1"/>
        <rFont val="B Nazanin"/>
        <charset val="178"/>
      </rPr>
      <t>گارانتی</t>
    </r>
    <r>
      <rPr>
        <sz val="10"/>
        <color theme="1"/>
        <rFont val="B Nazanin"/>
        <charset val="178"/>
      </rPr>
      <t>: به ازای گارانتی برابر با اسناد 6 امتیاز و به ازای هر ماه بیشتر 1 امتیاز اضافه (سقف 10 امتیاز)</t>
    </r>
  </si>
  <si>
    <r>
      <t xml:space="preserve">2-3) گواهی حسن انجام کار در زمینه تامین کالای </t>
    </r>
    <r>
      <rPr>
        <sz val="10"/>
        <color rgb="FFFF0000"/>
        <rFont val="B Nazanin"/>
        <charset val="178"/>
      </rPr>
      <t>مشابه/مرتبط</t>
    </r>
    <r>
      <rPr>
        <sz val="10"/>
        <color theme="1"/>
        <rFont val="B Nazanin"/>
        <charset val="178"/>
      </rPr>
      <t xml:space="preserve"> این مناقصه</t>
    </r>
    <r>
      <rPr>
        <b/>
        <sz val="10"/>
        <color theme="1"/>
        <rFont val="B Nazanin"/>
        <charset val="178"/>
      </rPr>
      <t xml:space="preserve"> از سایر منابع  </t>
    </r>
    <r>
      <rPr>
        <sz val="10"/>
        <color theme="1"/>
        <rFont val="B Nazanin"/>
        <charset val="178"/>
      </rPr>
      <t xml:space="preserve"> (هر کار 1 امتیاز)</t>
    </r>
  </si>
  <si>
    <r>
      <t>1-4)گواهی نمایندگی</t>
    </r>
    <r>
      <rPr>
        <sz val="10"/>
        <color rgb="FFFF0000"/>
        <rFont val="B Nazanin"/>
        <charset val="178"/>
      </rPr>
      <t xml:space="preserve"> رسمی</t>
    </r>
    <r>
      <rPr>
        <sz val="10"/>
        <color theme="1"/>
        <rFont val="B Nazanin"/>
        <charset val="178"/>
      </rPr>
      <t xml:space="preserve"> از شرکت سازنده کالا</t>
    </r>
  </si>
  <si>
    <t>وضعیت</t>
  </si>
  <si>
    <t>مدت زمان تحویل مشابه با اسناد مناقصه 8 امتیاز</t>
  </si>
  <si>
    <t xml:space="preserve">  حداکثر مقدار تعیین شده در اسناد مناقصه</t>
  </si>
  <si>
    <t>مدت زمان ارائه شده بیشتر از زمان کالای مورد منقطه صفر امتیاز</t>
  </si>
  <si>
    <r>
      <t>3) داشتن حسن تجربه و دانش در زمینه تامین</t>
    </r>
    <r>
      <rPr>
        <b/>
        <i/>
        <sz val="11"/>
        <color theme="1"/>
        <rFont val="B Nazanin"/>
        <charset val="178"/>
      </rPr>
      <t xml:space="preserve">  کالای مشابه این مناقصه</t>
    </r>
    <r>
      <rPr>
        <i/>
        <sz val="11"/>
        <color theme="1"/>
        <rFont val="B Nazanin"/>
        <charset val="178"/>
      </rPr>
      <t xml:space="preserve"> (سقف 25 امتیاز) </t>
    </r>
  </si>
  <si>
    <r>
      <t xml:space="preserve">   1-1) گواهی حسن انجام کار در زمینه ساخت و تامین کالای </t>
    </r>
    <r>
      <rPr>
        <b/>
        <sz val="10"/>
        <color rgb="FFFF0000"/>
        <rFont val="B Nazanin"/>
        <charset val="178"/>
      </rPr>
      <t>خارجی/داخلی</t>
    </r>
    <r>
      <rPr>
        <b/>
        <sz val="10"/>
        <color theme="1"/>
        <rFont val="B Nazanin"/>
        <charset val="178"/>
      </rPr>
      <t xml:space="preserve">  (هر کار 1 امتیاز - سقف12 امتیاز)</t>
    </r>
  </si>
  <si>
    <r>
      <t>1-3) گواهی حسن انجام کار در زمینه ساخت کالای</t>
    </r>
    <r>
      <rPr>
        <sz val="10"/>
        <color rgb="FFFF0000"/>
        <rFont val="B Nazanin"/>
        <charset val="178"/>
      </rPr>
      <t xml:space="preserve"> مشابه/مرتبط</t>
    </r>
    <r>
      <rPr>
        <sz val="10"/>
        <color theme="1"/>
        <rFont val="B Nazanin"/>
        <charset val="178"/>
      </rPr>
      <t xml:space="preserve"> این مناقصه</t>
    </r>
    <r>
      <rPr>
        <b/>
        <sz val="10"/>
        <color theme="1"/>
        <rFont val="B Nazanin"/>
        <charset val="178"/>
      </rPr>
      <t xml:space="preserve">  </t>
    </r>
    <r>
      <rPr>
        <sz val="10"/>
        <color theme="1"/>
        <rFont val="B Nazanin"/>
        <charset val="178"/>
      </rPr>
      <t>(هر کار2.5 امتیاز)</t>
    </r>
  </si>
  <si>
    <r>
      <rPr>
        <sz val="11"/>
        <color theme="1"/>
        <rFont val="Arial"/>
        <family val="2"/>
        <scheme val="minor"/>
      </rPr>
      <t>C</t>
    </r>
    <r>
      <rPr>
        <sz val="11"/>
        <color theme="1"/>
        <rFont val="B Nazanin"/>
        <charset val="178"/>
      </rPr>
      <t xml:space="preserve"> : قیمت پیشنهاد پاکت ج
</t>
    </r>
    <r>
      <rPr>
        <sz val="11"/>
        <color theme="1"/>
        <rFont val="Arial"/>
        <family val="2"/>
        <scheme val="minor"/>
      </rPr>
      <t>i: 0.6</t>
    </r>
    <r>
      <rPr>
        <sz val="11"/>
        <color theme="1"/>
        <rFont val="B Nazanin"/>
        <charset val="178"/>
      </rPr>
      <t xml:space="preserve"> ضریب تاثیر فنی
</t>
    </r>
    <r>
      <rPr>
        <sz val="11"/>
        <color theme="1"/>
        <rFont val="Arial"/>
        <family val="2"/>
        <scheme val="minor"/>
      </rPr>
      <t>t: (60_100)</t>
    </r>
    <r>
      <rPr>
        <sz val="11"/>
        <color theme="1"/>
        <rFont val="B Nazanin"/>
        <charset val="178"/>
      </rPr>
      <t xml:space="preserve">  امتیاز فنی و بازرگانی </t>
    </r>
  </si>
  <si>
    <t>فرم ارزیابی کیفی مناقصه گران مناقصه دو مرحله‌ای خرید انبساط گیرهای برزنتی برای نیروگاه حرارتی طوس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</si>
</sst>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0.0"/>
    <numFmt numFmtId="167" formatCode="0.000"/>
  </numFmts>
  <fonts count="23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0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  <scheme val="minor"/>
    </font>
    <font>
      <b/>
      <sz val="12"/>
      <color theme="1"/>
      <name val="B Nazanin"/>
      <charset val="178"/>
    </font>
    <font>
      <i/>
      <sz val="11"/>
      <color theme="1"/>
      <name val="B Nazanin"/>
      <charset val="178"/>
    </font>
    <font>
      <i/>
      <sz val="11"/>
      <name val="B Nazanin"/>
      <charset val="178"/>
    </font>
    <font>
      <sz val="11"/>
      <color theme="1"/>
      <name val="Arial"/>
      <family val="2"/>
    </font>
    <font>
      <b/>
      <i/>
      <sz val="11"/>
      <color theme="1"/>
      <name val="B Nazanin"/>
      <charset val="178"/>
    </font>
    <font>
      <sz val="12"/>
      <color theme="1"/>
      <name val="B Nazanin"/>
      <charset val="178"/>
    </font>
    <font>
      <i/>
      <sz val="10"/>
      <color theme="1"/>
      <name val="Arial"/>
      <family val="2"/>
      <scheme val="minor"/>
    </font>
    <font>
      <i/>
      <sz val="10"/>
      <color theme="1"/>
      <name val="B Nazanin"/>
      <charset val="178"/>
    </font>
    <font>
      <b/>
      <sz val="14"/>
      <color theme="1"/>
      <name val="B Nazanin"/>
      <charset val="178"/>
    </font>
    <font>
      <sz val="14"/>
      <color theme="1"/>
      <name val="B Nazanin"/>
      <charset val="178"/>
    </font>
    <font>
      <i/>
      <sz val="9"/>
      <color theme="1"/>
      <name val="B Nazanin"/>
      <charset val="178"/>
    </font>
    <font>
      <b/>
      <sz val="10"/>
      <color rgb="FFFF0000"/>
      <name val="B Nazanin"/>
      <charset val="178"/>
    </font>
    <font>
      <sz val="10"/>
      <color rgb="FFFF0000"/>
      <name val="B Nazanin"/>
      <charset val="178"/>
    </font>
  </fonts>
  <fills count="13">
    <fill>
      <patternFill patternType="none"/>
    </fill>
    <fill>
      <patternFill patternType="gray125"/>
    </fill>
    <fill>
      <patternFill patternType="solid">
        <fgColor rgb="FFCCF6CA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/>
      <right style="double">
        <color auto="1"/>
      </right>
      <top style="hair">
        <color auto="1"/>
      </top>
      <bottom/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hair">
        <color auto="1"/>
      </top>
      <bottom/>
      <diagonal/>
    </border>
    <border>
      <left style="thin">
        <color indexed="64"/>
      </left>
      <right style="double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double">
        <color auto="1"/>
      </right>
      <top style="hair">
        <color auto="1"/>
      </top>
      <bottom style="medium">
        <color indexed="6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3">
    <xf numFmtId="0" fontId="0" fillId="0" borderId="0" xfId="0"/>
    <xf numFmtId="0" fontId="2" fillId="8" borderId="52" xfId="0" applyFont="1" applyFill="1" applyBorder="1" applyAlignment="1">
      <alignment horizontal="right" vertical="center" readingOrder="2"/>
    </xf>
    <xf numFmtId="0" fontId="2" fillId="8" borderId="53" xfId="0" applyFont="1" applyFill="1" applyBorder="1" applyAlignment="1">
      <alignment horizontal="right" vertical="center" readingOrder="2"/>
    </xf>
    <xf numFmtId="0" fontId="2" fillId="8" borderId="51" xfId="0" applyFont="1" applyFill="1" applyBorder="1" applyAlignment="1">
      <alignment horizontal="right" vertical="center" wrapText="1" readingOrder="2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5" fillId="0" borderId="4" xfId="1" applyBorder="1" applyAlignment="1">
      <alignment horizontal="right" vertical="center"/>
    </xf>
    <xf numFmtId="0" fontId="6" fillId="0" borderId="4" xfId="3" applyBorder="1" applyAlignment="1">
      <alignment horizontal="right" vertical="center"/>
    </xf>
    <xf numFmtId="165" fontId="2" fillId="0" borderId="4" xfId="4" applyNumberFormat="1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3" fillId="0" borderId="0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165" fontId="2" fillId="0" borderId="1" xfId="4" applyNumberFormat="1" applyFont="1" applyBorder="1" applyAlignment="1">
      <alignment horizontal="right" vertical="center"/>
    </xf>
    <xf numFmtId="2" fontId="1" fillId="2" borderId="14" xfId="1" applyNumberFormat="1" applyFont="1" applyFill="1" applyBorder="1" applyAlignment="1">
      <alignment horizontal="center" vertical="center"/>
    </xf>
    <xf numFmtId="165" fontId="6" fillId="0" borderId="15" xfId="3" applyNumberFormat="1" applyBorder="1" applyAlignment="1">
      <alignment horizontal="right" vertical="center"/>
    </xf>
    <xf numFmtId="165" fontId="2" fillId="0" borderId="15" xfId="4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10" fontId="0" fillId="0" borderId="0" xfId="5" applyNumberFormat="1" applyFont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11" fillId="7" borderId="5" xfId="3" applyFont="1" applyFill="1" applyBorder="1" applyAlignment="1">
      <alignment horizontal="center" vertical="center" readingOrder="2"/>
    </xf>
    <xf numFmtId="0" fontId="12" fillId="7" borderId="5" xfId="3" applyFont="1" applyFill="1" applyBorder="1" applyAlignment="1">
      <alignment horizontal="center" vertical="center" readingOrder="2"/>
    </xf>
    <xf numFmtId="0" fontId="4" fillId="8" borderId="4" xfId="0" applyFont="1" applyFill="1" applyBorder="1" applyAlignment="1">
      <alignment horizontal="center" vertical="center" readingOrder="2"/>
    </xf>
    <xf numFmtId="165" fontId="3" fillId="9" borderId="8" xfId="4" applyNumberFormat="1" applyFont="1" applyFill="1" applyBorder="1" applyAlignment="1">
      <alignment horizontal="center" vertical="center"/>
    </xf>
    <xf numFmtId="166" fontId="1" fillId="5" borderId="14" xfId="2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readingOrder="2"/>
    </xf>
    <xf numFmtId="166" fontId="1" fillId="7" borderId="14" xfId="2" applyNumberFormat="1" applyFont="1" applyFill="1" applyBorder="1" applyAlignment="1">
      <alignment horizontal="center" vertical="center" readingOrder="2"/>
    </xf>
    <xf numFmtId="1" fontId="1" fillId="7" borderId="14" xfId="2" applyNumberFormat="1" applyFont="1" applyFill="1" applyBorder="1" applyAlignment="1">
      <alignment horizontal="center" vertical="center" readingOrder="2"/>
    </xf>
    <xf numFmtId="0" fontId="1" fillId="9" borderId="7" xfId="0" applyFont="1" applyFill="1" applyBorder="1" applyAlignment="1">
      <alignment horizontal="center" vertical="center" readingOrder="2"/>
    </xf>
    <xf numFmtId="166" fontId="3" fillId="5" borderId="16" xfId="0" applyNumberFormat="1" applyFont="1" applyFill="1" applyBorder="1" applyAlignment="1">
      <alignment horizontal="center" vertical="center" readingOrder="2"/>
    </xf>
    <xf numFmtId="0" fontId="3" fillId="8" borderId="5" xfId="0" applyFont="1" applyFill="1" applyBorder="1" applyAlignment="1">
      <alignment horizontal="center" vertical="center" readingOrder="2"/>
    </xf>
    <xf numFmtId="0" fontId="10" fillId="0" borderId="9" xfId="0" applyFont="1" applyBorder="1" applyAlignment="1">
      <alignment vertical="center" wrapText="1"/>
    </xf>
    <xf numFmtId="0" fontId="1" fillId="6" borderId="31" xfId="1" applyFont="1" applyFill="1" applyBorder="1" applyAlignment="1">
      <alignment horizontal="center" vertical="center" readingOrder="2"/>
    </xf>
    <xf numFmtId="0" fontId="1" fillId="6" borderId="32" xfId="1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center" vertical="center" readingOrder="2"/>
    </xf>
    <xf numFmtId="166" fontId="1" fillId="2" borderId="32" xfId="1" applyNumberFormat="1" applyFont="1" applyFill="1" applyBorder="1" applyAlignment="1">
      <alignment horizontal="center" vertical="center"/>
    </xf>
    <xf numFmtId="165" fontId="2" fillId="0" borderId="33" xfId="4" applyNumberFormat="1" applyFont="1" applyBorder="1" applyAlignment="1">
      <alignment horizontal="right" vertical="center"/>
    </xf>
    <xf numFmtId="165" fontId="2" fillId="0" borderId="34" xfId="4" applyNumberFormat="1" applyFont="1" applyBorder="1" applyAlignment="1">
      <alignment horizontal="right" vertical="center"/>
    </xf>
    <xf numFmtId="0" fontId="3" fillId="8" borderId="7" xfId="0" applyFont="1" applyFill="1" applyBorder="1" applyAlignment="1">
      <alignment vertical="center" readingOrder="2"/>
    </xf>
    <xf numFmtId="0" fontId="3" fillId="8" borderId="3" xfId="0" applyFont="1" applyFill="1" applyBorder="1" applyAlignment="1">
      <alignment vertical="center" readingOrder="2"/>
    </xf>
    <xf numFmtId="0" fontId="1" fillId="4" borderId="16" xfId="2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 wrapText="1" readingOrder="2"/>
    </xf>
    <xf numFmtId="0" fontId="1" fillId="5" borderId="40" xfId="2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38" xfId="0" applyFont="1" applyFill="1" applyBorder="1" applyAlignment="1">
      <alignment vertical="center" readingOrder="2"/>
    </xf>
    <xf numFmtId="0" fontId="3" fillId="8" borderId="26" xfId="0" applyFont="1" applyFill="1" applyBorder="1" applyAlignment="1">
      <alignment vertical="center" readingOrder="2"/>
    </xf>
    <xf numFmtId="0" fontId="4" fillId="6" borderId="46" xfId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readingOrder="2"/>
    </xf>
    <xf numFmtId="165" fontId="0" fillId="0" borderId="4" xfId="0" applyNumberFormat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 readingOrder="2"/>
    </xf>
    <xf numFmtId="166" fontId="4" fillId="5" borderId="16" xfId="0" applyNumberFormat="1" applyFont="1" applyFill="1" applyBorder="1" applyAlignment="1">
      <alignment horizontal="center" vertical="center" readingOrder="2"/>
    </xf>
    <xf numFmtId="2" fontId="1" fillId="7" borderId="14" xfId="2" applyNumberFormat="1" applyFont="1" applyFill="1" applyBorder="1" applyAlignment="1">
      <alignment horizontal="center" vertical="center" readingOrder="2"/>
    </xf>
    <xf numFmtId="0" fontId="18" fillId="10" borderId="8" xfId="0" applyFont="1" applyFill="1" applyBorder="1" applyAlignment="1">
      <alignment horizontal="center" vertical="center"/>
    </xf>
    <xf numFmtId="2" fontId="18" fillId="2" borderId="35" xfId="2" applyNumberFormat="1" applyFont="1" applyFill="1" applyBorder="1" applyAlignment="1">
      <alignment horizontal="center" vertical="center"/>
    </xf>
    <xf numFmtId="165" fontId="19" fillId="0" borderId="36" xfId="4" applyNumberFormat="1" applyFont="1" applyBorder="1" applyAlignment="1">
      <alignment horizontal="right" vertical="center"/>
    </xf>
    <xf numFmtId="165" fontId="19" fillId="0" borderId="37" xfId="4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/>
    </xf>
    <xf numFmtId="0" fontId="4" fillId="6" borderId="46" xfId="1" applyFont="1" applyFill="1" applyBorder="1" applyAlignment="1">
      <alignment horizontal="center" vertical="center" wrapText="1"/>
    </xf>
    <xf numFmtId="0" fontId="12" fillId="7" borderId="9" xfId="3" applyFont="1" applyFill="1" applyBorder="1" applyAlignment="1">
      <alignment horizontal="center" vertical="center" readingOrder="2"/>
    </xf>
    <xf numFmtId="0" fontId="4" fillId="5" borderId="27" xfId="1" applyFont="1" applyFill="1" applyBorder="1" applyAlignment="1">
      <alignment horizontal="center" vertical="center" wrapText="1"/>
    </xf>
    <xf numFmtId="0" fontId="4" fillId="5" borderId="28" xfId="1" applyFont="1" applyFill="1" applyBorder="1" applyAlignment="1">
      <alignment horizontal="center" vertical="center" wrapText="1"/>
    </xf>
    <xf numFmtId="0" fontId="4" fillId="5" borderId="29" xfId="1" applyFont="1" applyFill="1" applyBorder="1" applyAlignment="1">
      <alignment horizontal="center" vertical="center" wrapText="1"/>
    </xf>
    <xf numFmtId="0" fontId="4" fillId="5" borderId="12" xfId="1" applyFont="1" applyFill="1" applyBorder="1" applyAlignment="1">
      <alignment horizontal="center" vertical="center" wrapText="1"/>
    </xf>
    <xf numFmtId="0" fontId="4" fillId="5" borderId="13" xfId="1" applyFont="1" applyFill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right" vertical="center" indent="5" readingOrder="2"/>
    </xf>
    <xf numFmtId="0" fontId="3" fillId="11" borderId="7" xfId="0" applyFont="1" applyFill="1" applyBorder="1" applyAlignment="1">
      <alignment horizontal="right" vertical="center" indent="5" readingOrder="2"/>
    </xf>
    <xf numFmtId="0" fontId="3" fillId="11" borderId="3" xfId="0" applyFont="1" applyFill="1" applyBorder="1" applyAlignment="1">
      <alignment horizontal="right" vertical="center" indent="5" readingOrder="2"/>
    </xf>
    <xf numFmtId="0" fontId="1" fillId="6" borderId="21" xfId="1" applyFont="1" applyFill="1" applyBorder="1" applyAlignment="1">
      <alignment horizontal="center" vertical="center"/>
    </xf>
    <xf numFmtId="0" fontId="1" fillId="6" borderId="22" xfId="1" applyFont="1" applyFill="1" applyBorder="1" applyAlignment="1">
      <alignment horizontal="center" vertical="center"/>
    </xf>
    <xf numFmtId="0" fontId="1" fillId="6" borderId="30" xfId="1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right" vertical="center" readingOrder="2"/>
    </xf>
    <xf numFmtId="0" fontId="11" fillId="7" borderId="8" xfId="0" applyFont="1" applyFill="1" applyBorder="1" applyAlignment="1">
      <alignment horizontal="right" vertical="center" readingOrder="2"/>
    </xf>
    <xf numFmtId="0" fontId="11" fillId="7" borderId="25" xfId="3" applyFont="1" applyFill="1" applyBorder="1" applyAlignment="1">
      <alignment horizontal="right" vertical="center" readingOrder="2"/>
    </xf>
    <xf numFmtId="0" fontId="11" fillId="7" borderId="7" xfId="3" applyFont="1" applyFill="1" applyBorder="1" applyAlignment="1">
      <alignment horizontal="right" vertical="center" readingOrder="2"/>
    </xf>
    <xf numFmtId="0" fontId="3" fillId="8" borderId="24" xfId="0" applyFont="1" applyFill="1" applyBorder="1" applyAlignment="1">
      <alignment horizontal="right" vertical="center" readingOrder="2"/>
    </xf>
    <xf numFmtId="0" fontId="3" fillId="8" borderId="8" xfId="0" applyFont="1" applyFill="1" applyBorder="1" applyAlignment="1">
      <alignment horizontal="right" vertical="center" readingOrder="2"/>
    </xf>
    <xf numFmtId="0" fontId="3" fillId="8" borderId="25" xfId="0" applyFont="1" applyFill="1" applyBorder="1" applyAlignment="1">
      <alignment horizontal="right" vertical="center" readingOrder="2"/>
    </xf>
    <xf numFmtId="0" fontId="3" fillId="8" borderId="7" xfId="0" applyFont="1" applyFill="1" applyBorder="1" applyAlignment="1">
      <alignment horizontal="right" vertical="center" readingOrder="2"/>
    </xf>
    <xf numFmtId="0" fontId="3" fillId="8" borderId="23" xfId="0" applyFont="1" applyFill="1" applyBorder="1" applyAlignment="1">
      <alignment horizontal="right" vertical="center" wrapText="1" indent="2" readingOrder="2"/>
    </xf>
    <xf numFmtId="0" fontId="3" fillId="8" borderId="10" xfId="0" applyFont="1" applyFill="1" applyBorder="1" applyAlignment="1">
      <alignment horizontal="right" vertical="center" wrapText="1" indent="2" readingOrder="2"/>
    </xf>
    <xf numFmtId="0" fontId="3" fillId="8" borderId="47" xfId="0" applyFont="1" applyFill="1" applyBorder="1" applyAlignment="1">
      <alignment horizontal="right" vertical="center" wrapText="1" indent="2" readingOrder="2"/>
    </xf>
    <xf numFmtId="0" fontId="1" fillId="9" borderId="25" xfId="0" applyFont="1" applyFill="1" applyBorder="1" applyAlignment="1">
      <alignment horizontal="right" vertical="center" readingOrder="2"/>
    </xf>
    <xf numFmtId="0" fontId="1" fillId="9" borderId="7" xfId="0" applyFont="1" applyFill="1" applyBorder="1" applyAlignment="1">
      <alignment horizontal="right" vertical="center" readingOrder="2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1" fillId="7" borderId="23" xfId="3" applyFont="1" applyFill="1" applyBorder="1" applyAlignment="1">
      <alignment horizontal="right" vertical="center" readingOrder="2"/>
    </xf>
    <xf numFmtId="0" fontId="11" fillId="7" borderId="10" xfId="3" applyFont="1" applyFill="1" applyBorder="1" applyAlignment="1">
      <alignment horizontal="right" vertical="center" readingOrder="2"/>
    </xf>
    <xf numFmtId="0" fontId="3" fillId="8" borderId="25" xfId="0" applyFont="1" applyFill="1" applyBorder="1" applyAlignment="1">
      <alignment horizontal="right" vertical="center" indent="2" readingOrder="2"/>
    </xf>
    <xf numFmtId="0" fontId="3" fillId="8" borderId="7" xfId="0" applyFont="1" applyFill="1" applyBorder="1" applyAlignment="1">
      <alignment horizontal="right" vertical="center" indent="2" readingOrder="2"/>
    </xf>
    <xf numFmtId="0" fontId="3" fillId="8" borderId="3" xfId="0" applyFont="1" applyFill="1" applyBorder="1" applyAlignment="1">
      <alignment horizontal="right" vertical="center" indent="2" readingOrder="2"/>
    </xf>
    <xf numFmtId="0" fontId="18" fillId="10" borderId="2" xfId="0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center" vertical="center"/>
    </xf>
    <xf numFmtId="0" fontId="3" fillId="8" borderId="25" xfId="0" applyFont="1" applyFill="1" applyBorder="1" applyAlignment="1">
      <alignment horizontal="right" vertical="center" wrapText="1" indent="2" readingOrder="2"/>
    </xf>
    <xf numFmtId="0" fontId="3" fillId="8" borderId="7" xfId="0" applyFont="1" applyFill="1" applyBorder="1" applyAlignment="1">
      <alignment horizontal="right" vertical="center" wrapText="1" indent="2" readingOrder="2"/>
    </xf>
    <xf numFmtId="0" fontId="3" fillId="8" borderId="20" xfId="0" applyFont="1" applyFill="1" applyBorder="1" applyAlignment="1">
      <alignment horizontal="right" vertical="center" wrapText="1" indent="2" readingOrder="2"/>
    </xf>
    <xf numFmtId="0" fontId="11" fillId="7" borderId="8" xfId="3" applyFont="1" applyFill="1" applyBorder="1" applyAlignment="1">
      <alignment horizontal="right" vertical="center" readingOrder="2"/>
    </xf>
    <xf numFmtId="0" fontId="2" fillId="12" borderId="5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3" fillId="8" borderId="49" xfId="0" applyFont="1" applyFill="1" applyBorder="1" applyAlignment="1">
      <alignment horizontal="left" vertical="center" wrapText="1"/>
    </xf>
    <xf numFmtId="0" fontId="3" fillId="8" borderId="50" xfId="0" applyFont="1" applyFill="1" applyBorder="1" applyAlignment="1">
      <alignment horizontal="left" vertical="center" wrapText="1"/>
    </xf>
    <xf numFmtId="0" fontId="3" fillId="9" borderId="54" xfId="0" applyFont="1" applyFill="1" applyBorder="1" applyAlignment="1">
      <alignment horizontal="center" vertical="center"/>
    </xf>
    <xf numFmtId="0" fontId="3" fillId="9" borderId="55" xfId="0" applyFont="1" applyFill="1" applyBorder="1" applyAlignment="1">
      <alignment horizontal="center" vertical="center"/>
    </xf>
    <xf numFmtId="0" fontId="3" fillId="8" borderId="54" xfId="0" applyFont="1" applyFill="1" applyBorder="1" applyAlignment="1">
      <alignment horizontal="left" vertical="center" wrapText="1"/>
    </xf>
    <xf numFmtId="0" fontId="3" fillId="8" borderId="5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readingOrder="2"/>
    </xf>
    <xf numFmtId="0" fontId="2" fillId="3" borderId="1" xfId="0" applyFont="1" applyFill="1" applyBorder="1" applyAlignment="1">
      <alignment horizontal="center" vertical="center" readingOrder="2"/>
    </xf>
    <xf numFmtId="0" fontId="5" fillId="3" borderId="40" xfId="2" applyFill="1" applyBorder="1" applyAlignment="1">
      <alignment horizontal="center" vertical="center" readingOrder="2"/>
    </xf>
    <xf numFmtId="0" fontId="5" fillId="3" borderId="17" xfId="2" applyFill="1" applyBorder="1" applyAlignment="1">
      <alignment horizontal="center" vertical="center" readingOrder="2"/>
    </xf>
    <xf numFmtId="0" fontId="17" fillId="3" borderId="25" xfId="3" applyFont="1" applyFill="1" applyBorder="1" applyAlignment="1">
      <alignment horizontal="right" vertical="center" wrapText="1" indent="3" readingOrder="2"/>
    </xf>
    <xf numFmtId="0" fontId="16" fillId="3" borderId="7" xfId="3" applyFont="1" applyFill="1" applyBorder="1" applyAlignment="1">
      <alignment horizontal="right" vertical="center" wrapText="1" indent="3" readingOrder="2"/>
    </xf>
    <xf numFmtId="0" fontId="16" fillId="3" borderId="39" xfId="3" applyFont="1" applyFill="1" applyBorder="1" applyAlignment="1">
      <alignment horizontal="right" vertical="center" wrapText="1" indent="3" readingOrder="2"/>
    </xf>
    <xf numFmtId="167" fontId="1" fillId="5" borderId="40" xfId="0" applyNumberFormat="1" applyFont="1" applyFill="1" applyBorder="1" applyAlignment="1">
      <alignment horizontal="center" vertical="center" readingOrder="2"/>
    </xf>
    <xf numFmtId="167" fontId="1" fillId="5" borderId="18" xfId="0" applyNumberFormat="1" applyFont="1" applyFill="1" applyBorder="1" applyAlignment="1">
      <alignment horizontal="center" vertical="center" readingOrder="2"/>
    </xf>
    <xf numFmtId="167" fontId="1" fillId="5" borderId="41" xfId="0" applyNumberFormat="1" applyFont="1" applyFill="1" applyBorder="1" applyAlignment="1">
      <alignment horizontal="center" vertical="center" readingOrder="2"/>
    </xf>
    <xf numFmtId="0" fontId="10" fillId="9" borderId="21" xfId="0" applyFont="1" applyFill="1" applyBorder="1" applyAlignment="1">
      <alignment horizontal="right" vertical="center" readingOrder="2"/>
    </xf>
    <xf numFmtId="0" fontId="10" fillId="9" borderId="22" xfId="0" applyFont="1" applyFill="1" applyBorder="1" applyAlignment="1">
      <alignment horizontal="right" vertical="center" readingOrder="2"/>
    </xf>
    <xf numFmtId="0" fontId="3" fillId="8" borderId="5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6" borderId="42" xfId="1" applyFont="1" applyFill="1" applyBorder="1" applyAlignment="1">
      <alignment horizontal="center" vertical="center"/>
    </xf>
    <xf numFmtId="0" fontId="4" fillId="6" borderId="43" xfId="1" applyFont="1" applyFill="1" applyBorder="1" applyAlignment="1">
      <alignment horizontal="center" vertical="center"/>
    </xf>
    <xf numFmtId="0" fontId="3" fillId="6" borderId="44" xfId="1" applyFont="1" applyFill="1" applyBorder="1" applyAlignment="1">
      <alignment horizontal="center" vertical="center" wrapText="1"/>
    </xf>
    <xf numFmtId="0" fontId="3" fillId="6" borderId="45" xfId="1" applyFont="1" applyFill="1" applyBorder="1" applyAlignment="1">
      <alignment horizontal="center" vertical="center" wrapText="1"/>
    </xf>
    <xf numFmtId="0" fontId="3" fillId="8" borderId="48" xfId="0" applyFont="1" applyFill="1" applyBorder="1" applyAlignment="1">
      <alignment horizontal="right" vertical="center" readingOrder="2"/>
    </xf>
    <xf numFmtId="0" fontId="3" fillId="8" borderId="38" xfId="0" applyFont="1" applyFill="1" applyBorder="1" applyAlignment="1">
      <alignment horizontal="right" vertical="center" readingOrder="2"/>
    </xf>
    <xf numFmtId="0" fontId="4" fillId="8" borderId="25" xfId="0" applyFont="1" applyFill="1" applyBorder="1" applyAlignment="1">
      <alignment horizontal="right" vertical="center" wrapText="1" indent="1" readingOrder="2"/>
    </xf>
    <xf numFmtId="0" fontId="4" fillId="8" borderId="7" xfId="0" applyFont="1" applyFill="1" applyBorder="1" applyAlignment="1">
      <alignment horizontal="right" vertical="center" wrapText="1" indent="1" readingOrder="2"/>
    </xf>
    <xf numFmtId="0" fontId="4" fillId="8" borderId="39" xfId="0" applyFont="1" applyFill="1" applyBorder="1" applyAlignment="1">
      <alignment horizontal="right" vertical="center" wrapText="1" indent="1" readingOrder="2"/>
    </xf>
    <xf numFmtId="0" fontId="10" fillId="9" borderId="25" xfId="0" applyFont="1" applyFill="1" applyBorder="1" applyAlignment="1">
      <alignment horizontal="right" vertical="center" readingOrder="2"/>
    </xf>
    <xf numFmtId="0" fontId="10" fillId="9" borderId="7" xfId="0" applyFont="1" applyFill="1" applyBorder="1" applyAlignment="1">
      <alignment horizontal="right" vertical="center" readingOrder="2"/>
    </xf>
    <xf numFmtId="0" fontId="10" fillId="0" borderId="60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166" fontId="1" fillId="5" borderId="56" xfId="2" applyNumberFormat="1" applyFont="1" applyFill="1" applyBorder="1" applyAlignment="1">
      <alignment horizontal="center" vertical="center"/>
    </xf>
    <xf numFmtId="166" fontId="1" fillId="5" borderId="57" xfId="2" applyNumberFormat="1" applyFont="1" applyFill="1" applyBorder="1" applyAlignment="1">
      <alignment horizontal="center" vertical="center"/>
    </xf>
    <xf numFmtId="166" fontId="1" fillId="5" borderId="58" xfId="2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 readingOrder="2"/>
    </xf>
    <xf numFmtId="0" fontId="3" fillId="2" borderId="7" xfId="0" applyFont="1" applyFill="1" applyBorder="1" applyAlignment="1">
      <alignment horizontal="right" vertical="center" readingOrder="2"/>
    </xf>
    <xf numFmtId="0" fontId="3" fillId="2" borderId="3" xfId="0" applyFont="1" applyFill="1" applyBorder="1" applyAlignment="1">
      <alignment horizontal="right" vertical="center" readingOrder="2"/>
    </xf>
  </cellXfs>
  <cellStyles count="6">
    <cellStyle name="ColLevel_1" xfId="2" builtinId="2" iLevel="0"/>
    <cellStyle name="Comma" xfId="4" builtinId="3"/>
    <cellStyle name="Normal" xfId="0" builtinId="0"/>
    <cellStyle name="Percent" xfId="5" builtinId="5"/>
    <cellStyle name="RowLevel_1" xfId="1" builtinId="1" iLevel="0"/>
    <cellStyle name="RowLevel_2" xfId="3" builtinId="1" iLevel="1"/>
  </cellStyles>
  <dxfs count="7">
    <dxf>
      <numFmt numFmtId="14" formatCode="0.00%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colors>
    <mruColors>
      <color rgb="FFCCF6CA"/>
      <color rgb="FFFFCCCC"/>
      <color rgb="FFFFCC99"/>
      <color rgb="FFCCFF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B Koodak" panose="00000700000000000000" pitchFamily="2" charset="-78"/>
              </a:defRPr>
            </a:pPr>
            <a:r>
              <a:rPr lang="fa-IR">
                <a:cs typeface="B Koodak" panose="00000700000000000000" pitchFamily="2" charset="-78"/>
              </a:rPr>
              <a:t>آنالیز حساسیت قیمت تراز شده نسبت به امتیاز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B Koodak" panose="00000700000000000000" pitchFamily="2" charset="-78"/>
            </a:defRPr>
          </a:pPr>
          <a:endParaRPr lang="fa-IR"/>
        </a:p>
      </c:txPr>
    </c:title>
    <c:autoTitleDeleted val="0"/>
    <c:plotArea>
      <c:layout>
        <c:manualLayout>
          <c:layoutTarget val="inner"/>
          <c:xMode val="edge"/>
          <c:yMode val="edge"/>
          <c:x val="0.15716447944007"/>
          <c:y val="0.25326478520081896"/>
          <c:w val="0.81227996500437449"/>
          <c:h val="0.54887355575398444"/>
        </c:manualLayout>
      </c:layout>
      <c:lineChart>
        <c:grouping val="standard"/>
        <c:varyColors val="0"/>
        <c:ser>
          <c:idx val="0"/>
          <c:order val="0"/>
          <c:tx>
            <c:strRef>
              <c:f>'آنالیز حساسیت '!$D$2</c:f>
              <c:strCache>
                <c:ptCount val="1"/>
                <c:pt idx="0">
                  <c:v>امتیاز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a-I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'آنالیز حساسیت '!$D$3:$D$11</c:f>
              <c:numCache>
                <c:formatCode>General</c:formatCode>
                <c:ptCount val="9"/>
                <c:pt idx="0">
                  <c:v>60</c:v>
                </c:pt>
                <c:pt idx="1">
                  <c:v>65</c:v>
                </c:pt>
                <c:pt idx="2">
                  <c:v>70</c:v>
                </c:pt>
                <c:pt idx="3">
                  <c:v>75</c:v>
                </c:pt>
                <c:pt idx="4">
                  <c:v>80</c:v>
                </c:pt>
                <c:pt idx="5">
                  <c:v>85</c:v>
                </c:pt>
                <c:pt idx="6">
                  <c:v>90</c:v>
                </c:pt>
                <c:pt idx="7">
                  <c:v>95</c:v>
                </c:pt>
                <c:pt idx="8">
                  <c:v>100</c:v>
                </c:pt>
              </c:numCache>
            </c:numRef>
          </c:cat>
          <c:val>
            <c:numRef>
              <c:f>'آنالیز حساسیت '!$G$3:$G$11</c:f>
              <c:numCache>
                <c:formatCode>0.00%</c:formatCode>
                <c:ptCount val="9"/>
                <c:pt idx="0">
                  <c:v>0.19047619047619047</c:v>
                </c:pt>
                <c:pt idx="1">
                  <c:v>0.16279069767441867</c:v>
                </c:pt>
                <c:pt idx="2">
                  <c:v>0.13636363636363624</c:v>
                </c:pt>
                <c:pt idx="3">
                  <c:v>0.11111111111111116</c:v>
                </c:pt>
                <c:pt idx="4">
                  <c:v>8.6956521739130599E-2</c:v>
                </c:pt>
                <c:pt idx="5">
                  <c:v>6.3829787234042534E-2</c:v>
                </c:pt>
                <c:pt idx="6">
                  <c:v>4.1666666666666741E-2</c:v>
                </c:pt>
                <c:pt idx="7">
                  <c:v>2.0408163265306145E-2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0-465A-85FF-6332A249F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5365680"/>
        <c:axId val="425361520"/>
      </c:lineChart>
      <c:catAx>
        <c:axId val="42536568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a-IR"/>
                  <a:t>امتیاز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425361520"/>
        <c:crosses val="autoZero"/>
        <c:auto val="1"/>
        <c:lblAlgn val="ctr"/>
        <c:lblOffset val="100"/>
        <c:noMultiLvlLbl val="0"/>
      </c:catAx>
      <c:valAx>
        <c:axId val="425361520"/>
        <c:scaling>
          <c:orientation val="minMax"/>
          <c:max val="0.2"/>
          <c:min val="0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a-IR"/>
                  <a:t>درصد تغییر قیمت تراز شده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425365680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71427</xdr:colOff>
      <xdr:row>0</xdr:row>
      <xdr:rowOff>63495</xdr:rowOff>
    </xdr:from>
    <xdr:to>
      <xdr:col>0</xdr:col>
      <xdr:colOff>754053</xdr:colOff>
      <xdr:row>0</xdr:row>
      <xdr:rowOff>741262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158" t="6633" r="13987" b="10138"/>
        <a:stretch/>
      </xdr:blipFill>
      <xdr:spPr>
        <a:xfrm>
          <a:off x="10023927447" y="63495"/>
          <a:ext cx="682626" cy="677767"/>
        </a:xfrm>
        <a:prstGeom prst="rect">
          <a:avLst/>
        </a:prstGeom>
      </xdr:spPr>
    </xdr:pic>
    <xdr:clientData/>
  </xdr:twoCellAnchor>
  <xdr:twoCellAnchor>
    <xdr:from>
      <xdr:col>10</xdr:col>
      <xdr:colOff>39687</xdr:colOff>
      <xdr:row>13</xdr:row>
      <xdr:rowOff>158750</xdr:rowOff>
    </xdr:from>
    <xdr:to>
      <xdr:col>16</xdr:col>
      <xdr:colOff>507999</xdr:colOff>
      <xdr:row>16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917828318" y="1483591"/>
          <a:ext cx="1437409" cy="5859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</xdr:col>
      <xdr:colOff>746124</xdr:colOff>
      <xdr:row>8</xdr:row>
      <xdr:rowOff>15877</xdr:rowOff>
    </xdr:from>
    <xdr:to>
      <xdr:col>1</xdr:col>
      <xdr:colOff>976318</xdr:colOff>
      <xdr:row>8</xdr:row>
      <xdr:rowOff>206377</xdr:rowOff>
    </xdr:to>
    <xdr:sp macro="" textlink="">
      <xdr:nvSpPr>
        <xdr:cNvPr id="12" name="Left Arrow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009933619" y="5651502"/>
          <a:ext cx="230194" cy="190500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oneCellAnchor>
    <xdr:from>
      <xdr:col>2</xdr:col>
      <xdr:colOff>553105</xdr:colOff>
      <xdr:row>7</xdr:row>
      <xdr:rowOff>147188</xdr:rowOff>
    </xdr:from>
    <xdr:ext cx="3161390" cy="3525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 flipH="1">
              <a:off x="9949767630" y="4100063"/>
              <a:ext cx="3161390" cy="3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 rtl="1"/>
              <a:r>
                <a:rPr lang="en-US" sz="1400" i="1">
                  <a:latin typeface="Cambria Math" panose="02040503050406030204" pitchFamily="18" charset="0"/>
                </a:rPr>
                <a:t>F</a:t>
              </a:r>
              <a:r>
                <a:rPr lang="en-US" sz="1400" i="1" baseline="0">
                  <a:latin typeface="Cambria Math" panose="02040503050406030204" pitchFamily="18" charset="0"/>
                </a:rPr>
                <a:t> </a:t>
              </a:r>
              <a14:m>
                <m:oMath xmlns:m="http://schemas.openxmlformats.org/officeDocument/2006/math">
                  <m:r>
                    <a:rPr lang="en-US" sz="140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U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max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{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(</m:t>
                      </m:r>
                      <m:r>
                        <m:rPr>
                          <m:nor/>
                        </m:rPr>
                        <a:rPr lang="fa-IR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0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A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 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or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(</m:t>
                      </m:r>
                      <m:r>
                        <m:rPr>
                          <m:nor/>
                        </m:rPr>
                        <a:rPr lang="fa-IR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B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 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or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(</m:t>
                      </m:r>
                      <m:r>
                        <m:rPr>
                          <m:nor/>
                        </m:rPr>
                        <a:rPr lang="fa-IR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C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 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or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(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D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)}</m:t>
                      </m:r>
                      <m:r>
                        <m:rPr>
                          <m:nor/>
                        </m:rPr>
                        <a:rPr lang="en-US" sz="1400">
                          <a:effectLst/>
                        </a:rPr>
                        <m:t> </m:t>
                      </m:r>
                    </m:num>
                    <m:den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0.4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FR</m:t>
                      </m:r>
                      <m:r>
                        <m:rPr>
                          <m:nor/>
                        </m:rPr>
                        <a:rPr lang="en-US" sz="14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</m:t>
                      </m:r>
                    </m:den>
                  </m:f>
                </m:oMath>
              </a14:m>
              <a:endParaRPr lang="en-US" sz="14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 flipH="1">
              <a:off x="9949767630" y="4100063"/>
              <a:ext cx="3161390" cy="3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 rtl="1"/>
              <a:r>
                <a:rPr lang="en-US" sz="1400" i="1">
                  <a:latin typeface="Cambria Math" panose="02040503050406030204" pitchFamily="18" charset="0"/>
                </a:rPr>
                <a:t>F</a:t>
              </a:r>
              <a:r>
                <a:rPr lang="en-US" sz="1400" i="1" baseline="0">
                  <a:latin typeface="Cambria Math" panose="02040503050406030204" pitchFamily="18" charset="0"/>
                </a:rPr>
                <a:t> </a:t>
              </a:r>
              <a:r>
                <a:rPr lang="en-US" sz="1400" i="0">
                  <a:latin typeface="Cambria Math" panose="02040503050406030204" pitchFamily="18" charset="0"/>
                </a:rPr>
                <a:t>=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"max{(</a:t>
              </a:r>
              <a:r>
                <a:rPr lang="fa-I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0∗A) or (</a:t>
              </a:r>
              <a:r>
                <a:rPr lang="fa-I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∗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 or (</a:t>
              </a:r>
              <a:r>
                <a:rPr lang="fa-I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∗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 or (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)}</a:t>
              </a:r>
              <a:r>
                <a:rPr lang="en-US" sz="1400" i="0">
                  <a:effectLst/>
                </a:rPr>
                <a:t> </a:t>
              </a:r>
              <a:r>
                <a:rPr lang="en-US" sz="1400" i="0">
                  <a:effectLst/>
                  <a:latin typeface="Cambria Math" panose="02040503050406030204" pitchFamily="18" charset="0"/>
                </a:rPr>
                <a:t>" /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"0.4∗FR </a:t>
              </a:r>
              <a:r>
                <a:rPr lang="en-US" sz="14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endParaRPr lang="en-US" sz="1400"/>
            </a:p>
          </xdr:txBody>
        </xdr:sp>
      </mc:Fallback>
    </mc:AlternateContent>
    <xdr:clientData/>
  </xdr:oneCellAnchor>
  <xdr:twoCellAnchor>
    <xdr:from>
      <xdr:col>4</xdr:col>
      <xdr:colOff>714376</xdr:colOff>
      <xdr:row>20</xdr:row>
      <xdr:rowOff>239713</xdr:rowOff>
    </xdr:from>
    <xdr:to>
      <xdr:col>5</xdr:col>
      <xdr:colOff>127010</xdr:colOff>
      <xdr:row>21</xdr:row>
      <xdr:rowOff>350838</xdr:rowOff>
    </xdr:to>
    <xdr:sp macro="" textlink="">
      <xdr:nvSpPr>
        <xdr:cNvPr id="9" name="Left Arrow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 rot="10800000">
          <a:off x="9989369140" y="9888538"/>
          <a:ext cx="193684" cy="739775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6</xdr:col>
      <xdr:colOff>228600</xdr:colOff>
      <xdr:row>9</xdr:row>
      <xdr:rowOff>46828</xdr:rowOff>
    </xdr:from>
    <xdr:to>
      <xdr:col>6</xdr:col>
      <xdr:colOff>477047</xdr:colOff>
      <xdr:row>10</xdr:row>
      <xdr:rowOff>0</xdr:rowOff>
    </xdr:to>
    <xdr:sp macro="" textlink="">
      <xdr:nvSpPr>
        <xdr:cNvPr id="13" name="Left Arrow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 rot="16200000">
          <a:off x="9988228528" y="5095078"/>
          <a:ext cx="267497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228600</xdr:colOff>
      <xdr:row>9</xdr:row>
      <xdr:rowOff>46828</xdr:rowOff>
    </xdr:from>
    <xdr:to>
      <xdr:col>9</xdr:col>
      <xdr:colOff>477047</xdr:colOff>
      <xdr:row>10</xdr:row>
      <xdr:rowOff>0</xdr:rowOff>
    </xdr:to>
    <xdr:sp macro="" textlink="">
      <xdr:nvSpPr>
        <xdr:cNvPr id="19" name="Left Arrow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 rot="16200000">
          <a:off x="9988228528" y="5095078"/>
          <a:ext cx="267497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228600</xdr:colOff>
      <xdr:row>9</xdr:row>
      <xdr:rowOff>46828</xdr:rowOff>
    </xdr:from>
    <xdr:to>
      <xdr:col>12</xdr:col>
      <xdr:colOff>477047</xdr:colOff>
      <xdr:row>10</xdr:row>
      <xdr:rowOff>0</xdr:rowOff>
    </xdr:to>
    <xdr:sp macro="" textlink="">
      <xdr:nvSpPr>
        <xdr:cNvPr id="20" name="Left Arrow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 rot="16200000">
          <a:off x="9988228528" y="5095078"/>
          <a:ext cx="267497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15</xdr:col>
      <xdr:colOff>228600</xdr:colOff>
      <xdr:row>9</xdr:row>
      <xdr:rowOff>46828</xdr:rowOff>
    </xdr:from>
    <xdr:to>
      <xdr:col>15</xdr:col>
      <xdr:colOff>477047</xdr:colOff>
      <xdr:row>10</xdr:row>
      <xdr:rowOff>0</xdr:rowOff>
    </xdr:to>
    <xdr:sp macro="" textlink="">
      <xdr:nvSpPr>
        <xdr:cNvPr id="21" name="Left Arrow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 rot="16200000">
          <a:off x="9988228528" y="5095078"/>
          <a:ext cx="267497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18</xdr:col>
      <xdr:colOff>228600</xdr:colOff>
      <xdr:row>9</xdr:row>
      <xdr:rowOff>46828</xdr:rowOff>
    </xdr:from>
    <xdr:to>
      <xdr:col>18</xdr:col>
      <xdr:colOff>477047</xdr:colOff>
      <xdr:row>10</xdr:row>
      <xdr:rowOff>0</xdr:rowOff>
    </xdr:to>
    <xdr:sp macro="" textlink="">
      <xdr:nvSpPr>
        <xdr:cNvPr id="22" name="Left Arrow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 rot="16200000">
          <a:off x="9988228528" y="5095078"/>
          <a:ext cx="267497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21</xdr:col>
      <xdr:colOff>228600</xdr:colOff>
      <xdr:row>9</xdr:row>
      <xdr:rowOff>46828</xdr:rowOff>
    </xdr:from>
    <xdr:to>
      <xdr:col>21</xdr:col>
      <xdr:colOff>477047</xdr:colOff>
      <xdr:row>10</xdr:row>
      <xdr:rowOff>0</xdr:rowOff>
    </xdr:to>
    <xdr:sp macro="" textlink="">
      <xdr:nvSpPr>
        <xdr:cNvPr id="23" name="Left Arrow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 rot="16200000">
          <a:off x="9988228528" y="5095078"/>
          <a:ext cx="267497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857250</xdr:colOff>
      <xdr:row>23</xdr:row>
      <xdr:rowOff>158745</xdr:rowOff>
    </xdr:from>
    <xdr:to>
      <xdr:col>5</xdr:col>
      <xdr:colOff>119076</xdr:colOff>
      <xdr:row>25</xdr:row>
      <xdr:rowOff>111123</xdr:rowOff>
    </xdr:to>
    <xdr:sp macro="" textlink="">
      <xdr:nvSpPr>
        <xdr:cNvPr id="16" name="Left Arrow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 rot="10800000">
          <a:off x="11337901174" y="10096495"/>
          <a:ext cx="855676" cy="498478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228600</xdr:colOff>
      <xdr:row>9</xdr:row>
      <xdr:rowOff>46828</xdr:rowOff>
    </xdr:from>
    <xdr:to>
      <xdr:col>9</xdr:col>
      <xdr:colOff>477047</xdr:colOff>
      <xdr:row>10</xdr:row>
      <xdr:rowOff>0</xdr:rowOff>
    </xdr:to>
    <xdr:sp macro="" textlink="">
      <xdr:nvSpPr>
        <xdr:cNvPr id="17" name="Left Arrow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 rot="16200000">
          <a:off x="9964289639" y="5104969"/>
          <a:ext cx="268230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228600</xdr:colOff>
      <xdr:row>9</xdr:row>
      <xdr:rowOff>46828</xdr:rowOff>
    </xdr:from>
    <xdr:to>
      <xdr:col>12</xdr:col>
      <xdr:colOff>477047</xdr:colOff>
      <xdr:row>10</xdr:row>
      <xdr:rowOff>0</xdr:rowOff>
    </xdr:to>
    <xdr:sp macro="" textlink="">
      <xdr:nvSpPr>
        <xdr:cNvPr id="18" name="Left Arrow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 rot="16200000">
          <a:off x="9964289639" y="5104969"/>
          <a:ext cx="268230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15</xdr:col>
      <xdr:colOff>228600</xdr:colOff>
      <xdr:row>9</xdr:row>
      <xdr:rowOff>46828</xdr:rowOff>
    </xdr:from>
    <xdr:to>
      <xdr:col>15</xdr:col>
      <xdr:colOff>477047</xdr:colOff>
      <xdr:row>10</xdr:row>
      <xdr:rowOff>0</xdr:rowOff>
    </xdr:to>
    <xdr:sp macro="" textlink="">
      <xdr:nvSpPr>
        <xdr:cNvPr id="24" name="Left Arrow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 rot="16200000">
          <a:off x="9964289639" y="5104969"/>
          <a:ext cx="268230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18</xdr:col>
      <xdr:colOff>228600</xdr:colOff>
      <xdr:row>9</xdr:row>
      <xdr:rowOff>46828</xdr:rowOff>
    </xdr:from>
    <xdr:to>
      <xdr:col>18</xdr:col>
      <xdr:colOff>477047</xdr:colOff>
      <xdr:row>10</xdr:row>
      <xdr:rowOff>0</xdr:rowOff>
    </xdr:to>
    <xdr:sp macro="" textlink="">
      <xdr:nvSpPr>
        <xdr:cNvPr id="25" name="Left Arrow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16200000">
          <a:off x="9964289639" y="5104969"/>
          <a:ext cx="268230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21</xdr:col>
      <xdr:colOff>228600</xdr:colOff>
      <xdr:row>9</xdr:row>
      <xdr:rowOff>46828</xdr:rowOff>
    </xdr:from>
    <xdr:to>
      <xdr:col>21</xdr:col>
      <xdr:colOff>477047</xdr:colOff>
      <xdr:row>10</xdr:row>
      <xdr:rowOff>0</xdr:rowOff>
    </xdr:to>
    <xdr:sp macro="" textlink="">
      <xdr:nvSpPr>
        <xdr:cNvPr id="26" name="Left Arrow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 rot="16200000">
          <a:off x="9964289639" y="5104969"/>
          <a:ext cx="268230" cy="248447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0</xdr:row>
      <xdr:rowOff>371475</xdr:rowOff>
    </xdr:from>
    <xdr:to>
      <xdr:col>21</xdr:col>
      <xdr:colOff>19050</xdr:colOff>
      <xdr:row>21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D2:G11" totalsRowShown="0" headerRowDxfId="6" dataDxfId="5" tableBorderDxfId="4">
  <autoFilter ref="D2:G11" xr:uid="{00000000-0009-0000-0100-000001000000}"/>
  <tableColumns count="4">
    <tableColumn id="1" xr3:uid="{00000000-0010-0000-0000-000001000000}" name="امتیاز" dataDxfId="3"/>
    <tableColumn id="2" xr3:uid="{00000000-0010-0000-0000-000002000000}" name="قیمت" dataDxfId="2"/>
    <tableColumn id="3" xr3:uid="{00000000-0010-0000-0000-000003000000}" name="قیمت تراز شده" dataDxfId="1">
      <calculatedColumnFormula>E3*100/((100-0.4*(100-D3)))</calculatedColumnFormula>
    </tableColumn>
    <tableColumn id="4" xr3:uid="{00000000-0010-0000-0000-000004000000}" name="درصد" dataDxfId="0" dataCellStyle="Percent">
      <calculatedColumnFormula>Table1[[#This Row],[قیمت تراز شده]]/Table1[[#This Row],[قیمت]]-1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outlinePr applyStyles="1" summaryBelow="0" summaryRight="0"/>
    <pageSetUpPr fitToPage="1"/>
  </sheetPr>
  <dimension ref="A1:X35"/>
  <sheetViews>
    <sheetView rightToLeft="1" tabSelected="1" view="pageBreakPreview" topLeftCell="A27" zoomScale="130" zoomScaleNormal="130" zoomScaleSheetLayoutView="130" workbookViewId="0">
      <selection activeCell="A30" sqref="A30:F31"/>
    </sheetView>
  </sheetViews>
  <sheetFormatPr defaultColWidth="9.125" defaultRowHeight="19.5" outlineLevelRow="2" outlineLevelCol="1" x14ac:dyDescent="0.2"/>
  <cols>
    <col min="1" max="1" width="12.625" style="4" customWidth="1"/>
    <col min="2" max="2" width="15.625" style="4" customWidth="1"/>
    <col min="3" max="3" width="20.625" style="4" customWidth="1"/>
    <col min="4" max="4" width="11.625" style="4" customWidth="1"/>
    <col min="5" max="5" width="20.875" style="4" customWidth="1"/>
    <col min="6" max="6" width="26.375" style="5" bestFit="1" customWidth="1"/>
    <col min="7" max="7" width="10.625" style="15" hidden="1" customWidth="1"/>
    <col min="8" max="8" width="12.625" style="8" customWidth="1" outlineLevel="1"/>
    <col min="9" max="9" width="15.625" style="8" customWidth="1" outlineLevel="1"/>
    <col min="10" max="10" width="10.625" style="15" hidden="1" customWidth="1"/>
    <col min="11" max="11" width="12.625" style="8" customWidth="1" outlineLevel="1"/>
    <col min="12" max="12" width="15.625" style="8" customWidth="1" outlineLevel="1"/>
    <col min="13" max="13" width="10.625" style="15" hidden="1" customWidth="1"/>
    <col min="14" max="14" width="12.625" style="8" customWidth="1" outlineLevel="1"/>
    <col min="15" max="15" width="15.625" style="8" customWidth="1" outlineLevel="1"/>
    <col min="16" max="16" width="10.625" style="15" hidden="1" customWidth="1"/>
    <col min="17" max="17" width="12.625" style="8" customWidth="1" outlineLevel="1"/>
    <col min="18" max="18" width="15.625" style="8" customWidth="1" outlineLevel="1"/>
    <col min="19" max="19" width="10.625" style="15" hidden="1" customWidth="1"/>
    <col min="20" max="20" width="12.625" style="8" customWidth="1" outlineLevel="1"/>
    <col min="21" max="21" width="15.625" style="8" customWidth="1" outlineLevel="1"/>
    <col min="22" max="22" width="10.625" style="15" hidden="1" customWidth="1"/>
    <col min="23" max="23" width="12.625" style="8" customWidth="1" outlineLevel="1"/>
    <col min="24" max="24" width="8.875" style="8" customWidth="1" outlineLevel="1"/>
    <col min="25" max="16384" width="9.125" style="4"/>
  </cols>
  <sheetData>
    <row r="1" spans="1:24" ht="65.099999999999994" customHeight="1" thickTop="1" thickBot="1" x14ac:dyDescent="0.25">
      <c r="A1" s="40"/>
      <c r="B1" s="141" t="s">
        <v>71</v>
      </c>
      <c r="C1" s="142"/>
      <c r="D1" s="142"/>
      <c r="E1" s="142"/>
      <c r="F1" s="143"/>
      <c r="G1" s="70" t="s">
        <v>20</v>
      </c>
      <c r="H1" s="71"/>
      <c r="I1" s="72"/>
      <c r="J1" s="70" t="s">
        <v>21</v>
      </c>
      <c r="K1" s="71"/>
      <c r="L1" s="72"/>
      <c r="M1" s="70" t="s">
        <v>22</v>
      </c>
      <c r="N1" s="71"/>
      <c r="O1" s="72"/>
      <c r="P1" s="70" t="s">
        <v>23</v>
      </c>
      <c r="Q1" s="71"/>
      <c r="R1" s="72"/>
      <c r="S1" s="70" t="s">
        <v>24</v>
      </c>
      <c r="T1" s="71"/>
      <c r="U1" s="72"/>
      <c r="V1" s="70" t="s">
        <v>25</v>
      </c>
      <c r="W1" s="73"/>
      <c r="X1" s="74"/>
    </row>
    <row r="2" spans="1:24" s="6" customFormat="1" ht="19.5" customHeight="1" x14ac:dyDescent="0.2">
      <c r="A2" s="78" t="s">
        <v>19</v>
      </c>
      <c r="B2" s="79"/>
      <c r="C2" s="79"/>
      <c r="D2" s="79"/>
      <c r="E2" s="80"/>
      <c r="F2" s="41" t="s">
        <v>2</v>
      </c>
      <c r="G2" s="42" t="s">
        <v>1</v>
      </c>
      <c r="H2" s="130" t="s">
        <v>17</v>
      </c>
      <c r="I2" s="131"/>
      <c r="J2" s="42" t="s">
        <v>1</v>
      </c>
      <c r="K2" s="130" t="s">
        <v>17</v>
      </c>
      <c r="L2" s="131"/>
      <c r="M2" s="42" t="s">
        <v>1</v>
      </c>
      <c r="N2" s="130" t="s">
        <v>17</v>
      </c>
      <c r="O2" s="131"/>
      <c r="P2" s="42" t="s">
        <v>1</v>
      </c>
      <c r="Q2" s="130" t="s">
        <v>17</v>
      </c>
      <c r="R2" s="131"/>
      <c r="S2" s="42" t="s">
        <v>1</v>
      </c>
      <c r="T2" s="130" t="s">
        <v>17</v>
      </c>
      <c r="U2" s="131"/>
      <c r="V2" s="42" t="s">
        <v>1</v>
      </c>
      <c r="W2" s="130" t="s">
        <v>17</v>
      </c>
      <c r="X2" s="131"/>
    </row>
    <row r="3" spans="1:24" ht="39.950000000000003" customHeight="1" x14ac:dyDescent="0.2">
      <c r="A3" s="92" t="s">
        <v>4</v>
      </c>
      <c r="B3" s="93"/>
      <c r="C3" s="93"/>
      <c r="D3" s="93"/>
      <c r="E3" s="93"/>
      <c r="F3" s="50" t="s">
        <v>43</v>
      </c>
      <c r="G3" s="49" t="s">
        <v>41</v>
      </c>
      <c r="H3" s="132" t="s">
        <v>42</v>
      </c>
      <c r="I3" s="133"/>
      <c r="J3" s="49" t="s">
        <v>41</v>
      </c>
      <c r="K3" s="132" t="s">
        <v>42</v>
      </c>
      <c r="L3" s="133"/>
      <c r="M3" s="49" t="s">
        <v>41</v>
      </c>
      <c r="N3" s="132" t="s">
        <v>42</v>
      </c>
      <c r="O3" s="133"/>
      <c r="P3" s="49" t="s">
        <v>41</v>
      </c>
      <c r="Q3" s="132" t="s">
        <v>42</v>
      </c>
      <c r="R3" s="133"/>
      <c r="S3" s="49" t="s">
        <v>41</v>
      </c>
      <c r="T3" s="132" t="s">
        <v>42</v>
      </c>
      <c r="U3" s="133"/>
      <c r="V3" s="49" t="s">
        <v>41</v>
      </c>
      <c r="W3" s="132" t="s">
        <v>42</v>
      </c>
      <c r="X3" s="133"/>
    </row>
    <row r="4" spans="1:24" s="6" customFormat="1" ht="35.1" customHeight="1" x14ac:dyDescent="0.2">
      <c r="A4" s="139" t="s">
        <v>35</v>
      </c>
      <c r="B4" s="140"/>
      <c r="C4" s="140"/>
      <c r="D4" s="140"/>
      <c r="E4" s="140"/>
      <c r="F4" s="37">
        <f>F5+F7</f>
        <v>37</v>
      </c>
      <c r="G4" s="20" t="e">
        <f>G5+G7</f>
        <v>#REF!</v>
      </c>
      <c r="H4" s="56" t="s">
        <v>18</v>
      </c>
      <c r="I4" s="21"/>
      <c r="J4" s="20" t="e">
        <f>J5+J7</f>
        <v>#REF!</v>
      </c>
      <c r="K4" s="68" t="s">
        <v>18</v>
      </c>
      <c r="L4" s="21"/>
      <c r="M4" s="20" t="e">
        <f>M5+M7</f>
        <v>#REF!</v>
      </c>
      <c r="N4" s="68" t="s">
        <v>18</v>
      </c>
      <c r="O4" s="21"/>
      <c r="P4" s="20" t="e">
        <f>P5+P7</f>
        <v>#REF!</v>
      </c>
      <c r="Q4" s="68" t="s">
        <v>18</v>
      </c>
      <c r="R4" s="21"/>
      <c r="S4" s="20" t="e">
        <f>S5+S7</f>
        <v>#REF!</v>
      </c>
      <c r="T4" s="68" t="s">
        <v>18</v>
      </c>
      <c r="U4" s="21"/>
      <c r="V4" s="20" t="e">
        <f>V5+V7</f>
        <v>#REF!</v>
      </c>
      <c r="W4" s="68" t="s">
        <v>18</v>
      </c>
      <c r="X4" s="21"/>
    </row>
    <row r="5" spans="1:24" s="7" customFormat="1" ht="30" customHeight="1" outlineLevel="1" x14ac:dyDescent="0.2">
      <c r="A5" s="83" t="s">
        <v>38</v>
      </c>
      <c r="B5" s="84"/>
      <c r="C5" s="84"/>
      <c r="D5" s="84"/>
      <c r="E5" s="84"/>
      <c r="F5" s="26">
        <v>12</v>
      </c>
      <c r="G5" s="35" t="e">
        <f>MIN(SUM(G6+#REF!+#REF!),$F$5)</f>
        <v>#REF!</v>
      </c>
      <c r="H5" s="28" t="s">
        <v>0</v>
      </c>
      <c r="I5" s="21"/>
      <c r="J5" s="35" t="e">
        <f>MIN(SUM(J6+#REF!+#REF!),$F$5)</f>
        <v>#REF!</v>
      </c>
      <c r="K5" s="28" t="s">
        <v>0</v>
      </c>
      <c r="L5" s="21"/>
      <c r="M5" s="35" t="e">
        <f>MIN(SUM(M6+#REF!+#REF!),$F$5)</f>
        <v>#REF!</v>
      </c>
      <c r="N5" s="28" t="s">
        <v>0</v>
      </c>
      <c r="O5" s="21"/>
      <c r="P5" s="35" t="e">
        <f>MIN(SUM(P6+#REF!+#REF!),$F$5)</f>
        <v>#REF!</v>
      </c>
      <c r="Q5" s="28" t="s">
        <v>0</v>
      </c>
      <c r="R5" s="21"/>
      <c r="S5" s="35" t="e">
        <f>MIN(SUM(S6+#REF!+#REF!),$F$5)</f>
        <v>#REF!</v>
      </c>
      <c r="T5" s="28" t="s">
        <v>0</v>
      </c>
      <c r="U5" s="21"/>
      <c r="V5" s="35" t="e">
        <f>MIN(SUM(V6+#REF!+#REF!),$F$5)</f>
        <v>#REF!</v>
      </c>
      <c r="W5" s="28" t="s">
        <v>0</v>
      </c>
      <c r="X5" s="21"/>
    </row>
    <row r="6" spans="1:24" ht="24.95" customHeight="1" outlineLevel="2" x14ac:dyDescent="0.2">
      <c r="A6" s="136" t="s">
        <v>68</v>
      </c>
      <c r="B6" s="137"/>
      <c r="C6" s="137"/>
      <c r="D6" s="137"/>
      <c r="E6" s="137"/>
      <c r="F6" s="138"/>
      <c r="G6" s="38">
        <v>8</v>
      </c>
      <c r="H6" s="16">
        <v>4</v>
      </c>
      <c r="I6" s="22"/>
      <c r="J6" s="38">
        <f>MIN(K6*1,4)</f>
        <v>4</v>
      </c>
      <c r="K6" s="16">
        <v>4</v>
      </c>
      <c r="L6" s="22"/>
      <c r="M6" s="38">
        <f>MIN(N6*1,4)</f>
        <v>4</v>
      </c>
      <c r="N6" s="16">
        <v>4</v>
      </c>
      <c r="O6" s="22"/>
      <c r="P6" s="38">
        <f>MIN(Q6*1,4)</f>
        <v>4</v>
      </c>
      <c r="Q6" s="16">
        <v>4</v>
      </c>
      <c r="R6" s="22"/>
      <c r="S6" s="38">
        <f>MIN(T6*1,4)</f>
        <v>4</v>
      </c>
      <c r="T6" s="16">
        <v>4</v>
      </c>
      <c r="U6" s="22"/>
      <c r="V6" s="38">
        <f>MIN(W6*1,4)</f>
        <v>4</v>
      </c>
      <c r="W6" s="16">
        <v>4</v>
      </c>
      <c r="X6" s="22"/>
    </row>
    <row r="7" spans="1:24" s="9" customFormat="1" ht="30" customHeight="1" outlineLevel="1" x14ac:dyDescent="0.2">
      <c r="A7" s="81" t="s">
        <v>57</v>
      </c>
      <c r="B7" s="82"/>
      <c r="C7" s="82"/>
      <c r="D7" s="82"/>
      <c r="E7" s="82"/>
      <c r="F7" s="57">
        <v>25</v>
      </c>
      <c r="G7" s="61">
        <f>MIN($F$7,G10*$F$7)</f>
        <v>25</v>
      </c>
      <c r="H7" s="58"/>
      <c r="I7" s="22"/>
      <c r="J7" s="61">
        <f>MIN($F$7,J10*$F$7)</f>
        <v>25</v>
      </c>
      <c r="K7" s="58"/>
      <c r="L7" s="22"/>
      <c r="M7" s="61">
        <f>MIN($F$7,M10*$F$7)</f>
        <v>25</v>
      </c>
      <c r="N7" s="58"/>
      <c r="O7" s="22"/>
      <c r="P7" s="61">
        <f>MIN($F$7,P10*$F$7)</f>
        <v>25</v>
      </c>
      <c r="Q7" s="58"/>
      <c r="R7" s="22"/>
      <c r="S7" s="61">
        <f>MIN($F$7,S10*$F$7)</f>
        <v>25</v>
      </c>
      <c r="T7" s="58"/>
      <c r="U7" s="22"/>
      <c r="V7" s="61">
        <f>MIN($F$7,V10*$F$7)</f>
        <v>25</v>
      </c>
      <c r="W7" s="58"/>
      <c r="X7" s="22"/>
    </row>
    <row r="8" spans="1:24" s="7" customFormat="1" ht="80.099999999999994" customHeight="1" outlineLevel="1" x14ac:dyDescent="0.2">
      <c r="A8" s="120" t="s">
        <v>51</v>
      </c>
      <c r="B8" s="121"/>
      <c r="C8" s="121"/>
      <c r="D8" s="121"/>
      <c r="E8" s="121"/>
      <c r="F8" s="122"/>
      <c r="G8" s="118" t="s">
        <v>40</v>
      </c>
      <c r="H8" s="116" t="s">
        <v>5</v>
      </c>
      <c r="I8" s="21"/>
      <c r="J8" s="118" t="s">
        <v>40</v>
      </c>
      <c r="K8" s="116" t="s">
        <v>5</v>
      </c>
      <c r="L8" s="21"/>
      <c r="M8" s="118" t="s">
        <v>40</v>
      </c>
      <c r="N8" s="116" t="s">
        <v>5</v>
      </c>
      <c r="O8" s="21"/>
      <c r="P8" s="118" t="s">
        <v>40</v>
      </c>
      <c r="Q8" s="116" t="s">
        <v>5</v>
      </c>
      <c r="R8" s="21"/>
      <c r="S8" s="118" t="s">
        <v>40</v>
      </c>
      <c r="T8" s="116" t="s">
        <v>5</v>
      </c>
      <c r="U8" s="21"/>
      <c r="V8" s="118" t="s">
        <v>40</v>
      </c>
      <c r="W8" s="116" t="s">
        <v>5</v>
      </c>
      <c r="X8" s="21"/>
    </row>
    <row r="9" spans="1:24" ht="24.95" customHeight="1" outlineLevel="2" x14ac:dyDescent="0.2">
      <c r="A9" s="85" t="s">
        <v>39</v>
      </c>
      <c r="B9" s="86"/>
      <c r="C9" s="29">
        <v>1000</v>
      </c>
      <c r="D9" s="128"/>
      <c r="E9" s="129"/>
      <c r="F9" s="59" t="s">
        <v>16</v>
      </c>
      <c r="G9" s="119"/>
      <c r="H9" s="117"/>
      <c r="I9" s="23"/>
      <c r="J9" s="119"/>
      <c r="K9" s="117"/>
      <c r="L9" s="23"/>
      <c r="M9" s="119"/>
      <c r="N9" s="117"/>
      <c r="O9" s="23"/>
      <c r="P9" s="119"/>
      <c r="Q9" s="117"/>
      <c r="R9" s="23"/>
      <c r="S9" s="119"/>
      <c r="T9" s="117"/>
      <c r="U9" s="23"/>
      <c r="V9" s="119"/>
      <c r="W9" s="117"/>
      <c r="X9" s="23"/>
    </row>
    <row r="10" spans="1:24" ht="24.95" customHeight="1" outlineLevel="2" x14ac:dyDescent="0.2">
      <c r="A10" s="87" t="s">
        <v>52</v>
      </c>
      <c r="B10" s="88"/>
      <c r="C10" s="88"/>
      <c r="D10" s="32"/>
      <c r="E10" s="53"/>
      <c r="F10" s="39">
        <v>20</v>
      </c>
      <c r="G10" s="123">
        <f>MAX(H10*$F$10,H11*$F$11,H12*$F$12,H13*$F$13)/(0.4*$C$9)</f>
        <v>1</v>
      </c>
      <c r="H10" s="17">
        <v>20</v>
      </c>
      <c r="I10" s="23"/>
      <c r="J10" s="123">
        <f>MAX(K10*$F$10,K11*$F$11,K12*$F$12,K13*$F$13)/(0.4*$C$9)</f>
        <v>1</v>
      </c>
      <c r="K10" s="17">
        <v>20</v>
      </c>
      <c r="L10" s="23"/>
      <c r="M10" s="123">
        <f>MAX(N10*$F$10,N11*$F$11,N12*$F$12,N13*$F$13)/(0.4*$C$9)</f>
        <v>1</v>
      </c>
      <c r="N10" s="17">
        <v>20</v>
      </c>
      <c r="O10" s="23"/>
      <c r="P10" s="123">
        <f>MAX(Q10*$F$10,Q11*$F$11,Q12*$F$12,Q13*$F$13)/(0.4*$C$9)</f>
        <v>1</v>
      </c>
      <c r="Q10" s="17">
        <v>20</v>
      </c>
      <c r="R10" s="23"/>
      <c r="S10" s="123">
        <f>MAX(T10*$F$10,T11*$F$11,T12*$F$12,T13*$F$13)/(0.4*$C$9)</f>
        <v>1</v>
      </c>
      <c r="T10" s="17">
        <v>20</v>
      </c>
      <c r="U10" s="23"/>
      <c r="V10" s="123">
        <f>MAX(W10*$F$10,W11*$F$11,W12*$F$12,W13*$F$13)/(0.4*$C$9)</f>
        <v>1</v>
      </c>
      <c r="W10" s="17">
        <v>20</v>
      </c>
      <c r="X10" s="23"/>
    </row>
    <row r="11" spans="1:24" ht="24.95" customHeight="1" outlineLevel="2" x14ac:dyDescent="0.2">
      <c r="A11" s="87" t="s">
        <v>53</v>
      </c>
      <c r="B11" s="88"/>
      <c r="C11" s="88"/>
      <c r="D11" s="47"/>
      <c r="E11" s="48"/>
      <c r="F11" s="39">
        <v>2</v>
      </c>
      <c r="G11" s="124"/>
      <c r="H11" s="17">
        <v>200</v>
      </c>
      <c r="I11" s="22"/>
      <c r="J11" s="124"/>
      <c r="K11" s="17">
        <v>200</v>
      </c>
      <c r="L11" s="22"/>
      <c r="M11" s="124"/>
      <c r="N11" s="17">
        <v>200</v>
      </c>
      <c r="O11" s="22"/>
      <c r="P11" s="124"/>
      <c r="Q11" s="17">
        <v>200</v>
      </c>
      <c r="R11" s="22"/>
      <c r="S11" s="124"/>
      <c r="T11" s="17">
        <v>200</v>
      </c>
      <c r="U11" s="22"/>
      <c r="V11" s="124"/>
      <c r="W11" s="17">
        <v>200</v>
      </c>
      <c r="X11" s="22"/>
    </row>
    <row r="12" spans="1:24" ht="24.95" customHeight="1" outlineLevel="2" x14ac:dyDescent="0.2">
      <c r="A12" s="87" t="s">
        <v>54</v>
      </c>
      <c r="B12" s="88"/>
      <c r="C12" s="88"/>
      <c r="D12" s="47"/>
      <c r="E12" s="48"/>
      <c r="F12" s="39">
        <v>2</v>
      </c>
      <c r="G12" s="124"/>
      <c r="H12" s="17">
        <v>200</v>
      </c>
      <c r="I12" s="22"/>
      <c r="J12" s="124"/>
      <c r="K12" s="17">
        <v>200</v>
      </c>
      <c r="L12" s="22"/>
      <c r="M12" s="124"/>
      <c r="N12" s="17">
        <v>200</v>
      </c>
      <c r="O12" s="22"/>
      <c r="P12" s="124"/>
      <c r="Q12" s="17">
        <v>200</v>
      </c>
      <c r="R12" s="22"/>
      <c r="S12" s="124"/>
      <c r="T12" s="17">
        <v>200</v>
      </c>
      <c r="U12" s="22"/>
      <c r="V12" s="124"/>
      <c r="W12" s="17">
        <v>200</v>
      </c>
      <c r="X12" s="22"/>
    </row>
    <row r="13" spans="1:24" ht="24.95" customHeight="1" outlineLevel="2" thickBot="1" x14ac:dyDescent="0.25">
      <c r="A13" s="134" t="s">
        <v>44</v>
      </c>
      <c r="B13" s="135"/>
      <c r="C13" s="135"/>
      <c r="D13" s="54"/>
      <c r="E13" s="55"/>
      <c r="F13" s="39">
        <v>1</v>
      </c>
      <c r="G13" s="125"/>
      <c r="H13" s="17">
        <v>400</v>
      </c>
      <c r="I13" s="22"/>
      <c r="J13" s="125"/>
      <c r="K13" s="17">
        <v>400</v>
      </c>
      <c r="L13" s="22"/>
      <c r="M13" s="125"/>
      <c r="N13" s="17">
        <v>400</v>
      </c>
      <c r="O13" s="22"/>
      <c r="P13" s="125"/>
      <c r="Q13" s="17">
        <v>400</v>
      </c>
      <c r="R13" s="22"/>
      <c r="S13" s="125"/>
      <c r="T13" s="17">
        <v>400</v>
      </c>
      <c r="U13" s="22"/>
      <c r="V13" s="125"/>
      <c r="W13" s="17">
        <v>400</v>
      </c>
      <c r="X13" s="22"/>
    </row>
    <row r="14" spans="1:24" ht="35.1" customHeight="1" x14ac:dyDescent="0.2">
      <c r="A14" s="126" t="s">
        <v>34</v>
      </c>
      <c r="B14" s="127"/>
      <c r="C14" s="127"/>
      <c r="D14" s="127"/>
      <c r="E14" s="127"/>
      <c r="F14" s="43">
        <f>F15+F18+F20+F23</f>
        <v>63</v>
      </c>
      <c r="G14" s="44">
        <f>G15+G18+G20+G23</f>
        <v>63</v>
      </c>
      <c r="H14" s="45"/>
      <c r="I14" s="46"/>
      <c r="J14" s="44">
        <f>J15+J18+J20+J23</f>
        <v>63</v>
      </c>
      <c r="K14" s="45"/>
      <c r="L14" s="46"/>
      <c r="M14" s="44">
        <f>M15+M18+M20+M23</f>
        <v>63</v>
      </c>
      <c r="N14" s="45"/>
      <c r="O14" s="46"/>
      <c r="P14" s="44">
        <f>P15+P18+P20+P23</f>
        <v>63</v>
      </c>
      <c r="Q14" s="45"/>
      <c r="R14" s="46"/>
      <c r="S14" s="44">
        <f>S15+S18+S20+S23</f>
        <v>63</v>
      </c>
      <c r="T14" s="45"/>
      <c r="U14" s="46"/>
      <c r="V14" s="44">
        <f>V15+V18+V20+V23</f>
        <v>63</v>
      </c>
      <c r="W14" s="45"/>
      <c r="X14" s="46"/>
    </row>
    <row r="15" spans="1:24" s="7" customFormat="1" ht="30" customHeight="1" outlineLevel="1" x14ac:dyDescent="0.2">
      <c r="A15" s="83" t="s">
        <v>67</v>
      </c>
      <c r="B15" s="84"/>
      <c r="C15" s="84"/>
      <c r="D15" s="84"/>
      <c r="E15" s="84"/>
      <c r="F15" s="26">
        <v>25</v>
      </c>
      <c r="G15" s="36">
        <f>MIN(SUM(G16+G17),$F$15)</f>
        <v>25</v>
      </c>
      <c r="H15" s="34" t="s">
        <v>0</v>
      </c>
      <c r="I15" s="21"/>
      <c r="J15" s="36">
        <f>MIN(SUM(J16+J17),$F$15)</f>
        <v>25</v>
      </c>
      <c r="K15" s="34" t="s">
        <v>0</v>
      </c>
      <c r="L15" s="21"/>
      <c r="M15" s="36">
        <f>MIN(SUM(M16+M17),$F$15)</f>
        <v>25</v>
      </c>
      <c r="N15" s="34" t="s">
        <v>0</v>
      </c>
      <c r="O15" s="21"/>
      <c r="P15" s="36">
        <f>MIN(SUM(P16+P17),$F$15)</f>
        <v>25</v>
      </c>
      <c r="Q15" s="34" t="s">
        <v>0</v>
      </c>
      <c r="R15" s="21"/>
      <c r="S15" s="36">
        <f>MIN(SUM(S16+S17),$F$15)</f>
        <v>25</v>
      </c>
      <c r="T15" s="34" t="s">
        <v>0</v>
      </c>
      <c r="U15" s="21"/>
      <c r="V15" s="36">
        <f>MIN(SUM(V16+V17),$F$15)</f>
        <v>25</v>
      </c>
      <c r="W15" s="34" t="s">
        <v>0</v>
      </c>
      <c r="X15" s="21"/>
    </row>
    <row r="16" spans="1:24" ht="30" customHeight="1" outlineLevel="2" x14ac:dyDescent="0.2">
      <c r="A16" s="89" t="s">
        <v>69</v>
      </c>
      <c r="B16" s="90"/>
      <c r="C16" s="90"/>
      <c r="D16" s="90"/>
      <c r="E16" s="90"/>
      <c r="F16" s="91"/>
      <c r="G16" s="51">
        <f>MIN(H16*2,$F$15)</f>
        <v>20</v>
      </c>
      <c r="H16" s="52">
        <v>10</v>
      </c>
      <c r="I16" s="22"/>
      <c r="J16" s="51">
        <f>MIN(K16*2,$F$15)</f>
        <v>20</v>
      </c>
      <c r="K16" s="67">
        <v>10</v>
      </c>
      <c r="L16" s="22"/>
      <c r="M16" s="51">
        <f>MIN(N16*2,$F$15)</f>
        <v>20</v>
      </c>
      <c r="N16" s="67">
        <v>10</v>
      </c>
      <c r="O16" s="22"/>
      <c r="P16" s="51">
        <f>MIN(Q16*2,$F$15)</f>
        <v>20</v>
      </c>
      <c r="Q16" s="67">
        <v>10</v>
      </c>
      <c r="R16" s="22"/>
      <c r="S16" s="51">
        <f>MIN(T16*2,$F$15)</f>
        <v>20</v>
      </c>
      <c r="T16" s="67">
        <v>10</v>
      </c>
      <c r="U16" s="22"/>
      <c r="V16" s="51">
        <f>MIN(W16*2,$F$15)</f>
        <v>20</v>
      </c>
      <c r="W16" s="67">
        <v>10</v>
      </c>
      <c r="X16" s="22"/>
    </row>
    <row r="17" spans="1:24" ht="30" customHeight="1" outlineLevel="2" x14ac:dyDescent="0.2">
      <c r="A17" s="89" t="s">
        <v>61</v>
      </c>
      <c r="B17" s="90"/>
      <c r="C17" s="90"/>
      <c r="D17" s="90"/>
      <c r="E17" s="90"/>
      <c r="F17" s="91"/>
      <c r="G17" s="51">
        <f>MIN(H17*2,$F$15)</f>
        <v>25</v>
      </c>
      <c r="H17" s="52">
        <v>20</v>
      </c>
      <c r="I17" s="22"/>
      <c r="J17" s="51">
        <f>MIN(K17*2,$F$15)</f>
        <v>25</v>
      </c>
      <c r="K17" s="67">
        <v>20</v>
      </c>
      <c r="L17" s="22"/>
      <c r="M17" s="51">
        <f>MIN(N17*2,$F$15)</f>
        <v>25</v>
      </c>
      <c r="N17" s="67">
        <v>20</v>
      </c>
      <c r="O17" s="22"/>
      <c r="P17" s="51">
        <f>MIN(Q17*2,$F$15)</f>
        <v>25</v>
      </c>
      <c r="Q17" s="67">
        <v>20</v>
      </c>
      <c r="R17" s="22"/>
      <c r="S17" s="51">
        <f>MIN(T17*2,$F$15)</f>
        <v>25</v>
      </c>
      <c r="T17" s="67">
        <v>20</v>
      </c>
      <c r="U17" s="22"/>
      <c r="V17" s="51">
        <f>MIN(W17*2,$F$15)</f>
        <v>25</v>
      </c>
      <c r="W17" s="67">
        <v>20</v>
      </c>
      <c r="X17" s="22"/>
    </row>
    <row r="18" spans="1:24" s="7" customFormat="1" ht="30" customHeight="1" outlineLevel="1" x14ac:dyDescent="0.2">
      <c r="A18" s="83" t="s">
        <v>46</v>
      </c>
      <c r="B18" s="84"/>
      <c r="C18" s="84"/>
      <c r="D18" s="84"/>
      <c r="E18" s="84"/>
      <c r="F18" s="26">
        <v>5</v>
      </c>
      <c r="G18" s="35">
        <f>SUM(G19:G19)</f>
        <v>5</v>
      </c>
      <c r="H18" s="31" t="s">
        <v>63</v>
      </c>
      <c r="I18" s="21"/>
      <c r="J18" s="35">
        <f>SUM(J19:J19)</f>
        <v>5</v>
      </c>
      <c r="K18" s="31" t="s">
        <v>63</v>
      </c>
      <c r="L18" s="21"/>
      <c r="M18" s="35">
        <f>SUM(M19:M19)</f>
        <v>5</v>
      </c>
      <c r="N18" s="31" t="s">
        <v>63</v>
      </c>
      <c r="O18" s="21"/>
      <c r="P18" s="35">
        <f>SUM(P19:P19)</f>
        <v>5</v>
      </c>
      <c r="Q18" s="31" t="s">
        <v>63</v>
      </c>
      <c r="R18" s="21"/>
      <c r="S18" s="35">
        <f>SUM(S19:S19)</f>
        <v>5</v>
      </c>
      <c r="T18" s="31" t="s">
        <v>63</v>
      </c>
      <c r="U18" s="21"/>
      <c r="V18" s="35">
        <f>SUM(V19:V19)</f>
        <v>5</v>
      </c>
      <c r="W18" s="31" t="s">
        <v>63</v>
      </c>
      <c r="X18" s="21"/>
    </row>
    <row r="19" spans="1:24" ht="30" customHeight="1" outlineLevel="2" x14ac:dyDescent="0.2">
      <c r="A19" s="98" t="s">
        <v>62</v>
      </c>
      <c r="B19" s="99"/>
      <c r="C19" s="99"/>
      <c r="D19" s="99"/>
      <c r="E19" s="100"/>
      <c r="F19" s="25">
        <v>5</v>
      </c>
      <c r="G19" s="60">
        <f>IF(H19="دارد",$F$19,0)</f>
        <v>5</v>
      </c>
      <c r="H19" s="16" t="s">
        <v>37</v>
      </c>
      <c r="I19" s="22"/>
      <c r="J19" s="60">
        <f>IF(K19="دارد",$F$19,0)</f>
        <v>5</v>
      </c>
      <c r="K19" s="16" t="s">
        <v>37</v>
      </c>
      <c r="L19" s="22"/>
      <c r="M19" s="60">
        <f>IF(N19="دارد",$F$19,0)</f>
        <v>5</v>
      </c>
      <c r="N19" s="16" t="s">
        <v>37</v>
      </c>
      <c r="O19" s="22"/>
      <c r="P19" s="60">
        <f>IF(Q19="دارد",$F$19,0)</f>
        <v>5</v>
      </c>
      <c r="Q19" s="16" t="s">
        <v>37</v>
      </c>
      <c r="R19" s="22"/>
      <c r="S19" s="60">
        <f>IF(T19="دارد",$F$19,0)</f>
        <v>5</v>
      </c>
      <c r="T19" s="16" t="s">
        <v>37</v>
      </c>
      <c r="U19" s="22"/>
      <c r="V19" s="60">
        <f>IF(W19="دارد",$F$19,0)</f>
        <v>5</v>
      </c>
      <c r="W19" s="16" t="s">
        <v>37</v>
      </c>
      <c r="X19" s="22"/>
    </row>
    <row r="20" spans="1:24" s="7" customFormat="1" ht="30" customHeight="1" outlineLevel="1" x14ac:dyDescent="0.2">
      <c r="A20" s="83" t="s">
        <v>47</v>
      </c>
      <c r="B20" s="106"/>
      <c r="C20" s="106"/>
      <c r="D20" s="106"/>
      <c r="E20" s="84"/>
      <c r="F20" s="27">
        <v>20</v>
      </c>
      <c r="G20" s="35">
        <f>SUM(G21:G22)</f>
        <v>20</v>
      </c>
      <c r="H20" s="31" t="s">
        <v>55</v>
      </c>
      <c r="I20" s="21"/>
      <c r="J20" s="35">
        <f>SUM(J21:J22)</f>
        <v>20</v>
      </c>
      <c r="K20" s="31" t="s">
        <v>55</v>
      </c>
      <c r="L20" s="21"/>
      <c r="M20" s="35">
        <f>SUM(M21:M22)</f>
        <v>20</v>
      </c>
      <c r="N20" s="31" t="s">
        <v>55</v>
      </c>
      <c r="O20" s="21"/>
      <c r="P20" s="35">
        <f>SUM(P21:P22)</f>
        <v>20</v>
      </c>
      <c r="Q20" s="31" t="s">
        <v>55</v>
      </c>
      <c r="R20" s="21"/>
      <c r="S20" s="35">
        <f>SUM(S21:S22)</f>
        <v>20</v>
      </c>
      <c r="T20" s="31" t="s">
        <v>55</v>
      </c>
      <c r="U20" s="21"/>
      <c r="V20" s="35">
        <f>SUM(V21:V22)</f>
        <v>20</v>
      </c>
      <c r="W20" s="31" t="s">
        <v>55</v>
      </c>
      <c r="X20" s="21"/>
    </row>
    <row r="21" spans="1:24" ht="50.1" customHeight="1" outlineLevel="2" x14ac:dyDescent="0.2">
      <c r="A21" s="103" t="s">
        <v>60</v>
      </c>
      <c r="B21" s="104"/>
      <c r="C21" s="104"/>
      <c r="D21" s="105"/>
      <c r="E21" s="33">
        <v>12</v>
      </c>
      <c r="F21" s="110" t="s">
        <v>36</v>
      </c>
      <c r="G21" s="30">
        <f>MIN(IF(H21&lt;$E$21,MAX((H21-$E$21)*2+6,0),(H21-$E$21)*1+6),10)</f>
        <v>10</v>
      </c>
      <c r="H21" s="17">
        <v>24</v>
      </c>
      <c r="I21" s="22"/>
      <c r="J21" s="30">
        <f>MIN(IF(K21&lt;$E$21,MAX((K21-$E$21)*2+6,0),(K21-$E$21)*1+6),10)</f>
        <v>10</v>
      </c>
      <c r="K21" s="17">
        <v>24</v>
      </c>
      <c r="L21" s="22"/>
      <c r="M21" s="30">
        <f>MIN(IF(N21&lt;$E$21,MAX((N21-$E$21)*2+6,0),(N21-$E$21)*1+6),10)</f>
        <v>10</v>
      </c>
      <c r="N21" s="17">
        <v>24</v>
      </c>
      <c r="O21" s="22"/>
      <c r="P21" s="30">
        <f>MIN(IF(Q21&lt;$E$21,MAX((Q21-$E$21)*2+6,0),(Q21-$E$21)*1+6),10)</f>
        <v>10</v>
      </c>
      <c r="Q21" s="17">
        <v>24</v>
      </c>
      <c r="R21" s="22"/>
      <c r="S21" s="30">
        <f>MIN(IF(T21&lt;$E$21,MAX((T21-$E$21)*2+6,0),(T21-$E$21)*1+6),10)</f>
        <v>10</v>
      </c>
      <c r="T21" s="17">
        <v>24</v>
      </c>
      <c r="U21" s="22"/>
      <c r="V21" s="30">
        <f>MIN(IF(W21&lt;$E$21,MAX((W21-$E$21)*2+6,0),(W21-$E$21)*1+6),10)</f>
        <v>10</v>
      </c>
      <c r="W21" s="17">
        <v>24</v>
      </c>
      <c r="X21" s="22"/>
    </row>
    <row r="22" spans="1:24" ht="50.1" customHeight="1" outlineLevel="2" x14ac:dyDescent="0.2">
      <c r="A22" s="103" t="s">
        <v>49</v>
      </c>
      <c r="B22" s="104"/>
      <c r="C22" s="104"/>
      <c r="D22" s="105"/>
      <c r="E22" s="33">
        <v>4</v>
      </c>
      <c r="F22" s="111"/>
      <c r="G22" s="30">
        <f>MIN(IF(H22&lt;$E$22,MAX((H22-$E$22)*1.5+6,0),(H22-$E$22)*0.5+6),10)</f>
        <v>10</v>
      </c>
      <c r="H22" s="17">
        <v>12</v>
      </c>
      <c r="I22" s="22"/>
      <c r="J22" s="30">
        <f>MIN(IF(K22&lt;$E$22,MAX((K22-$E$22)*1.5+6,0),(K22-$E$22)*0.5+6),10)</f>
        <v>10</v>
      </c>
      <c r="K22" s="17">
        <v>12</v>
      </c>
      <c r="L22" s="22"/>
      <c r="M22" s="30">
        <f>MIN(IF(N22&lt;$E$22,MAX((N22-$E$22)*1.5+6,0),(N22-$E$22)*0.5+6),10)</f>
        <v>10</v>
      </c>
      <c r="N22" s="17">
        <v>12</v>
      </c>
      <c r="O22" s="22"/>
      <c r="P22" s="30">
        <f>MIN(IF(Q22&lt;$E$22,MAX((Q22-$E$22)*1.5+6,0),(Q22-$E$22)*0.5+6),10)</f>
        <v>10</v>
      </c>
      <c r="Q22" s="17">
        <v>12</v>
      </c>
      <c r="R22" s="22"/>
      <c r="S22" s="30">
        <f>MIN(IF(T22&lt;$E$22,MAX((T22-$E$22)*1.5+6,0),(T22-$E$22)*0.5+6),10)</f>
        <v>10</v>
      </c>
      <c r="T22" s="17">
        <v>12</v>
      </c>
      <c r="U22" s="22"/>
      <c r="V22" s="30">
        <f>MIN(IF(W22&lt;$E$22,MAX((W22-$E$22)*1.5+6,0),(W22-$E$22)*0.5+6),10)</f>
        <v>10</v>
      </c>
      <c r="W22" s="17">
        <v>12</v>
      </c>
      <c r="X22" s="22"/>
    </row>
    <row r="23" spans="1:24" s="7" customFormat="1" ht="21.95" customHeight="1" outlineLevel="1" x14ac:dyDescent="0.2">
      <c r="A23" s="96" t="s">
        <v>48</v>
      </c>
      <c r="B23" s="97"/>
      <c r="C23" s="97"/>
      <c r="D23" s="97"/>
      <c r="E23" s="97"/>
      <c r="F23" s="69">
        <v>13</v>
      </c>
      <c r="G23" s="35">
        <f>G24</f>
        <v>13</v>
      </c>
      <c r="H23" s="31" t="s">
        <v>6</v>
      </c>
      <c r="I23" s="21"/>
      <c r="J23" s="35">
        <f>J24</f>
        <v>13</v>
      </c>
      <c r="K23" s="31" t="s">
        <v>6</v>
      </c>
      <c r="L23" s="21"/>
      <c r="M23" s="35">
        <f>M24</f>
        <v>13</v>
      </c>
      <c r="N23" s="31" t="s">
        <v>6</v>
      </c>
      <c r="O23" s="21"/>
      <c r="P23" s="35">
        <f>P24</f>
        <v>13</v>
      </c>
      <c r="Q23" s="31" t="s">
        <v>6</v>
      </c>
      <c r="R23" s="21"/>
      <c r="S23" s="35">
        <f>S24</f>
        <v>13</v>
      </c>
      <c r="T23" s="31" t="s">
        <v>6</v>
      </c>
      <c r="U23" s="21"/>
      <c r="V23" s="35">
        <f>V24</f>
        <v>13</v>
      </c>
      <c r="W23" s="31" t="s">
        <v>6</v>
      </c>
      <c r="X23" s="21"/>
    </row>
    <row r="24" spans="1:24" s="7" customFormat="1" ht="21.95" customHeight="1" outlineLevel="1" x14ac:dyDescent="0.2">
      <c r="A24" s="103" t="s">
        <v>64</v>
      </c>
      <c r="B24" s="104"/>
      <c r="C24" s="104"/>
      <c r="D24" s="105"/>
      <c r="E24" s="112">
        <v>6</v>
      </c>
      <c r="F24" s="114" t="s">
        <v>65</v>
      </c>
      <c r="G24" s="144">
        <f>MIN(IF(H24=$E$24,8,IF(H24&lt;$E$24,($E$24-H24)*1+8,0)),$F$23)</f>
        <v>13</v>
      </c>
      <c r="H24" s="147">
        <v>0</v>
      </c>
      <c r="I24" s="21"/>
      <c r="J24" s="144">
        <f>MIN(IF(K24=$E$24,8,IF(K24&lt;$E$24,($E$24-K24)*1+8,0)),$F$23)</f>
        <v>13</v>
      </c>
      <c r="K24" s="147">
        <v>0</v>
      </c>
      <c r="L24" s="21"/>
      <c r="M24" s="144">
        <f>MIN(IF(N24=$E$24,8,IF(N24&lt;$E$24,($E$24-N24)*1+8,0)),$F$23)</f>
        <v>13</v>
      </c>
      <c r="N24" s="147">
        <v>0</v>
      </c>
      <c r="O24" s="21"/>
      <c r="P24" s="144">
        <f>MIN(IF(Q24=$E$24,8,IF(Q24&lt;$E$24,($E$24-Q24)*1+8,0)),$F$23)</f>
        <v>13</v>
      </c>
      <c r="Q24" s="147">
        <v>0</v>
      </c>
      <c r="R24" s="21"/>
      <c r="S24" s="144">
        <f>MIN(IF(T24=$E$24,8,IF(T24&lt;$E$24,($E$24-T24)*1+8,0)),$F$23)</f>
        <v>13</v>
      </c>
      <c r="T24" s="147">
        <v>0</v>
      </c>
      <c r="U24" s="21"/>
      <c r="V24" s="144">
        <f>MIN(IF(W24=$E$24,8,IF(W24&lt;$E$24,($E$24-W24)*1+8,0)),$F$23)</f>
        <v>13</v>
      </c>
      <c r="W24" s="147">
        <v>0</v>
      </c>
      <c r="X24" s="21"/>
    </row>
    <row r="25" spans="1:24" s="7" customFormat="1" ht="21.95" customHeight="1" outlineLevel="1" x14ac:dyDescent="0.2">
      <c r="A25" s="103" t="s">
        <v>59</v>
      </c>
      <c r="B25" s="104"/>
      <c r="C25" s="104"/>
      <c r="D25" s="105"/>
      <c r="E25" s="113"/>
      <c r="F25" s="115"/>
      <c r="G25" s="145"/>
      <c r="H25" s="148"/>
      <c r="I25" s="21"/>
      <c r="J25" s="145"/>
      <c r="K25" s="148"/>
      <c r="L25" s="21"/>
      <c r="M25" s="145"/>
      <c r="N25" s="148"/>
      <c r="O25" s="21"/>
      <c r="P25" s="145"/>
      <c r="Q25" s="148"/>
      <c r="R25" s="21"/>
      <c r="S25" s="145"/>
      <c r="T25" s="148"/>
      <c r="U25" s="21"/>
      <c r="V25" s="145"/>
      <c r="W25" s="148"/>
      <c r="X25" s="21"/>
    </row>
    <row r="26" spans="1:24" s="7" customFormat="1" ht="21.95" customHeight="1" outlineLevel="1" x14ac:dyDescent="0.2">
      <c r="A26" s="103" t="s">
        <v>66</v>
      </c>
      <c r="B26" s="104"/>
      <c r="C26" s="104"/>
      <c r="D26" s="105"/>
      <c r="E26" s="113"/>
      <c r="F26" s="115"/>
      <c r="G26" s="146"/>
      <c r="H26" s="149"/>
      <c r="I26" s="21"/>
      <c r="J26" s="146"/>
      <c r="K26" s="149"/>
      <c r="L26" s="21"/>
      <c r="M26" s="146"/>
      <c r="N26" s="149"/>
      <c r="O26" s="21"/>
      <c r="P26" s="146"/>
      <c r="Q26" s="149"/>
      <c r="R26" s="21"/>
      <c r="S26" s="146"/>
      <c r="T26" s="149"/>
      <c r="U26" s="21"/>
      <c r="V26" s="146"/>
      <c r="W26" s="149"/>
      <c r="X26" s="21"/>
    </row>
    <row r="27" spans="1:24" s="66" customFormat="1" ht="39.950000000000003" customHeight="1" thickBot="1" x14ac:dyDescent="0.25">
      <c r="A27" s="101" t="s">
        <v>50</v>
      </c>
      <c r="B27" s="102"/>
      <c r="C27" s="102"/>
      <c r="D27" s="102"/>
      <c r="E27" s="102"/>
      <c r="F27" s="62">
        <f>(F4+F14)</f>
        <v>100</v>
      </c>
      <c r="G27" s="63" t="e">
        <f>IF(G3="بله",1,0)*(G4+G14)</f>
        <v>#REF!</v>
      </c>
      <c r="H27" s="64"/>
      <c r="I27" s="65"/>
      <c r="J27" s="63" t="e">
        <f>IF(J3="بله",1,0)*(J4+J14)</f>
        <v>#REF!</v>
      </c>
      <c r="K27" s="64"/>
      <c r="L27" s="65"/>
      <c r="M27" s="63" t="e">
        <f>IF(M3="بله",1,0)*(M4+M14)</f>
        <v>#REF!</v>
      </c>
      <c r="N27" s="64"/>
      <c r="O27" s="65"/>
      <c r="P27" s="63" t="e">
        <f>IF(P3="بله",1,0)*(P4+P14)</f>
        <v>#REF!</v>
      </c>
      <c r="Q27" s="64"/>
      <c r="R27" s="65"/>
      <c r="S27" s="63" t="e">
        <f>IF(S3="بله",1,0)*(S4+S14)</f>
        <v>#REF!</v>
      </c>
      <c r="T27" s="64"/>
      <c r="U27" s="65"/>
      <c r="V27" s="63" t="e">
        <f>IF(V3="بله",1,0)*(V4+V14)</f>
        <v>#REF!</v>
      </c>
      <c r="W27" s="64"/>
      <c r="X27" s="65"/>
    </row>
    <row r="28" spans="1:24" ht="20.25" thickTop="1" x14ac:dyDescent="0.2">
      <c r="A28" s="75" t="s">
        <v>45</v>
      </c>
      <c r="B28" s="76"/>
      <c r="C28" s="76"/>
      <c r="D28" s="76"/>
      <c r="E28" s="76"/>
      <c r="F28" s="76"/>
      <c r="G28" s="76"/>
      <c r="H28" s="76"/>
      <c r="I28" s="77"/>
      <c r="J28" s="18"/>
      <c r="K28" s="19"/>
      <c r="L28" s="19"/>
      <c r="M28" s="18"/>
      <c r="N28" s="19"/>
      <c r="O28" s="19"/>
      <c r="P28" s="18"/>
      <c r="Q28" s="19"/>
      <c r="R28" s="19"/>
      <c r="S28" s="18"/>
      <c r="T28" s="19"/>
      <c r="U28" s="19"/>
      <c r="V28" s="18"/>
      <c r="W28" s="19"/>
      <c r="X28" s="19"/>
    </row>
    <row r="29" spans="1:24" ht="60" customHeight="1" thickBot="1" x14ac:dyDescent="0.25">
      <c r="A29" s="107" t="s">
        <v>56</v>
      </c>
      <c r="B29" s="108"/>
      <c r="C29" s="108"/>
      <c r="D29" s="108" t="s">
        <v>70</v>
      </c>
      <c r="E29" s="108"/>
      <c r="F29" s="109"/>
      <c r="G29" s="18"/>
      <c r="H29" s="19"/>
      <c r="I29" s="19"/>
      <c r="J29" s="18"/>
      <c r="K29" s="19"/>
      <c r="L29" s="19"/>
      <c r="M29" s="18"/>
      <c r="N29" s="19"/>
      <c r="O29" s="19"/>
      <c r="P29" s="18"/>
      <c r="Q29" s="19"/>
      <c r="R29" s="19"/>
      <c r="S29" s="18"/>
      <c r="T29" s="19"/>
      <c r="U29" s="19"/>
      <c r="V29" s="18"/>
      <c r="W29" s="19"/>
      <c r="X29" s="19"/>
    </row>
    <row r="30" spans="1:24" ht="81" customHeight="1" thickBot="1" x14ac:dyDescent="0.25">
      <c r="A30" s="3" t="s">
        <v>58</v>
      </c>
      <c r="B30" s="1"/>
      <c r="C30" s="1"/>
      <c r="D30" s="1"/>
      <c r="E30" s="1"/>
      <c r="F30" s="2"/>
    </row>
    <row r="31" spans="1:24" ht="50.1" customHeight="1" x14ac:dyDescent="0.2">
      <c r="A31" s="94" t="s">
        <v>7</v>
      </c>
      <c r="B31" s="95"/>
      <c r="C31" s="95"/>
      <c r="D31" s="95"/>
      <c r="E31" s="95"/>
      <c r="F31" s="95"/>
    </row>
    <row r="35" ht="12.75" customHeight="1" x14ac:dyDescent="0.2"/>
  </sheetData>
  <mergeCells count="84">
    <mergeCell ref="B1:F1"/>
    <mergeCell ref="V24:V26"/>
    <mergeCell ref="W24:W26"/>
    <mergeCell ref="M24:M26"/>
    <mergeCell ref="N24:N26"/>
    <mergeCell ref="P24:P26"/>
    <mergeCell ref="Q24:Q26"/>
    <mergeCell ref="S24:S26"/>
    <mergeCell ref="G24:G26"/>
    <mergeCell ref="H24:H26"/>
    <mergeCell ref="J24:J26"/>
    <mergeCell ref="K24:K26"/>
    <mergeCell ref="T24:T26"/>
    <mergeCell ref="W2:X2"/>
    <mergeCell ref="W3:X3"/>
    <mergeCell ref="W8:W9"/>
    <mergeCell ref="M10:M13"/>
    <mergeCell ref="T2:U2"/>
    <mergeCell ref="T3:U3"/>
    <mergeCell ref="Q2:R2"/>
    <mergeCell ref="Q3:R3"/>
    <mergeCell ref="N2:O2"/>
    <mergeCell ref="N3:O3"/>
    <mergeCell ref="M8:M9"/>
    <mergeCell ref="N8:N9"/>
    <mergeCell ref="V8:V9"/>
    <mergeCell ref="V10:V13"/>
    <mergeCell ref="P8:P9"/>
    <mergeCell ref="Q8:Q9"/>
    <mergeCell ref="P10:P13"/>
    <mergeCell ref="S8:S9"/>
    <mergeCell ref="T8:T9"/>
    <mergeCell ref="S10:S13"/>
    <mergeCell ref="A15:E15"/>
    <mergeCell ref="D9:E9"/>
    <mergeCell ref="K2:L2"/>
    <mergeCell ref="K3:L3"/>
    <mergeCell ref="K8:K9"/>
    <mergeCell ref="J10:J13"/>
    <mergeCell ref="A13:C13"/>
    <mergeCell ref="J8:J9"/>
    <mergeCell ref="A11:C11"/>
    <mergeCell ref="A12:C12"/>
    <mergeCell ref="H2:I2"/>
    <mergeCell ref="H3:I3"/>
    <mergeCell ref="A6:F6"/>
    <mergeCell ref="A4:E4"/>
    <mergeCell ref="H8:H9"/>
    <mergeCell ref="G8:G9"/>
    <mergeCell ref="A8:F8"/>
    <mergeCell ref="G10:G13"/>
    <mergeCell ref="A14:E14"/>
    <mergeCell ref="A31:F31"/>
    <mergeCell ref="A23:E23"/>
    <mergeCell ref="A19:E19"/>
    <mergeCell ref="A18:E18"/>
    <mergeCell ref="A27:E27"/>
    <mergeCell ref="A21:D21"/>
    <mergeCell ref="A20:E20"/>
    <mergeCell ref="A29:C29"/>
    <mergeCell ref="D29:F29"/>
    <mergeCell ref="A24:D24"/>
    <mergeCell ref="A25:D25"/>
    <mergeCell ref="A26:D26"/>
    <mergeCell ref="A22:D22"/>
    <mergeCell ref="F21:F22"/>
    <mergeCell ref="E24:E26"/>
    <mergeCell ref="F24:F26"/>
    <mergeCell ref="A30:F30"/>
    <mergeCell ref="S1:U1"/>
    <mergeCell ref="V1:X1"/>
    <mergeCell ref="A28:I28"/>
    <mergeCell ref="J1:L1"/>
    <mergeCell ref="G1:I1"/>
    <mergeCell ref="M1:O1"/>
    <mergeCell ref="P1:R1"/>
    <mergeCell ref="A2:E2"/>
    <mergeCell ref="A7:E7"/>
    <mergeCell ref="A5:E5"/>
    <mergeCell ref="A9:B9"/>
    <mergeCell ref="A10:C10"/>
    <mergeCell ref="A17:F17"/>
    <mergeCell ref="A3:E3"/>
    <mergeCell ref="A16:F16"/>
  </mergeCells>
  <dataValidations count="6">
    <dataValidation allowBlank="1" showInputMessage="1" showErrorMessage="1" prompt="میانگین حساب های بانکی 3 سال گذشته را وارد کنید" sqref="H13 Q13 T13 K13 N13 W13" xr:uid="{00000000-0002-0000-0000-000000000000}"/>
    <dataValidation allowBlank="1" showInputMessage="1" showErrorMessage="1" prompt="سقف عددی که بر اساس گواهی بانک توانایی ضمانت بانکی دارد را وارد کنید" sqref="H11 Q11 T11 K11 N11 W11" xr:uid="{00000000-0002-0000-0000-000001000000}"/>
    <dataValidation allowBlank="1" showInputMessage="1" showErrorMessage="1" prompt="میانگین درآمد ناخالص 3 سال گذشته را وارد کنید" sqref="H12 Q12 T12 K12 N12 W12" xr:uid="{00000000-0002-0000-0000-000002000000}"/>
    <dataValidation allowBlank="1" showInputMessage="1" showErrorMessage="1" prompt="میانگین مالیات قطعی 3 سال گذشته را وارد کنید" sqref="H10 Q10 T10 K10 N10 W10" xr:uid="{00000000-0002-0000-0000-000003000000}"/>
    <dataValidation type="list" allowBlank="1" showInputMessage="1" showErrorMessage="1" sqref="H19 N19 Q19 T19 K19 W19" xr:uid="{00000000-0002-0000-0000-000004000000}">
      <formula1>"دارد, ندارد"</formula1>
    </dataValidation>
    <dataValidation type="list" allowBlank="1" showInputMessage="1" showErrorMessage="1" error="صفر یا یک وارد کنید" prompt="صفر یا یک وارد کنید" sqref="G3 S3 J3 M3 P3 V3" xr:uid="{00000000-0002-0000-0000-000005000000}">
      <formula1>"بله,خیر"</formula1>
    </dataValidation>
  </dataValidations>
  <printOptions horizontalCentered="1"/>
  <pageMargins left="0" right="0" top="0.354329615048119" bottom="0" header="0" footer="0"/>
  <pageSetup paperSize="9" scale="74" fitToWidth="0" orientation="portrait" r:id="rId1"/>
  <colBreaks count="5" manualBreakCount="5">
    <brk id="9" max="1048575" man="1"/>
    <brk id="12" max="1048575" man="1"/>
    <brk id="15" max="1048575" man="1"/>
    <brk id="18" max="1048575" man="1"/>
    <brk id="2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15"/>
  <sheetViews>
    <sheetView rightToLeft="1" workbookViewId="0">
      <selection activeCell="B24" sqref="B24:L27"/>
    </sheetView>
  </sheetViews>
  <sheetFormatPr defaultColWidth="9.125" defaultRowHeight="14.25" x14ac:dyDescent="0.2"/>
  <cols>
    <col min="1" max="1" width="5.625" style="12" customWidth="1"/>
    <col min="2" max="2" width="28.375" style="12" customWidth="1"/>
    <col min="3" max="3" width="7.875" style="12" customWidth="1"/>
    <col min="4" max="16384" width="9.125" style="12"/>
  </cols>
  <sheetData>
    <row r="1" spans="2:18" ht="30" customHeight="1" thickBot="1" x14ac:dyDescent="0.25">
      <c r="B1" s="13" t="s">
        <v>12</v>
      </c>
    </row>
    <row r="2" spans="2:18" ht="15.75" thickBot="1" x14ac:dyDescent="0.25">
      <c r="B2" s="13" t="s">
        <v>13</v>
      </c>
      <c r="D2" s="14" t="s">
        <v>8</v>
      </c>
      <c r="E2" s="14" t="s">
        <v>9</v>
      </c>
      <c r="F2" s="14" t="s">
        <v>10</v>
      </c>
      <c r="G2" s="14" t="s">
        <v>11</v>
      </c>
    </row>
    <row r="3" spans="2:18" ht="15" customHeight="1" thickBot="1" x14ac:dyDescent="0.25">
      <c r="B3" s="13" t="s">
        <v>14</v>
      </c>
      <c r="D3" s="10">
        <v>60</v>
      </c>
      <c r="E3" s="10">
        <v>1000</v>
      </c>
      <c r="F3" s="11">
        <f t="shared" ref="F3:F11" si="0">E3*100/((100-0.4*(100-D3)))</f>
        <v>1190.4761904761904</v>
      </c>
      <c r="G3" s="24">
        <f>Table1[[#This Row],[قیمت تراز شده]]/Table1[[#This Row],[قیمت]]-1</f>
        <v>0.19047619047619047</v>
      </c>
      <c r="N3" s="14"/>
      <c r="O3" s="14"/>
      <c r="P3" s="14"/>
      <c r="Q3" s="14"/>
      <c r="R3" s="14"/>
    </row>
    <row r="4" spans="2:18" ht="15.75" thickBot="1" x14ac:dyDescent="0.25">
      <c r="B4" s="13" t="s">
        <v>15</v>
      </c>
      <c r="D4" s="10">
        <v>65</v>
      </c>
      <c r="E4" s="10">
        <v>1000</v>
      </c>
      <c r="F4" s="11">
        <f t="shared" si="0"/>
        <v>1162.7906976744187</v>
      </c>
      <c r="G4" s="24">
        <f>Table1[[#This Row],[قیمت تراز شده]]/Table1[[#This Row],[قیمت]]-1</f>
        <v>0.16279069767441867</v>
      </c>
      <c r="R4" s="14"/>
    </row>
    <row r="5" spans="2:18" x14ac:dyDescent="0.2">
      <c r="D5" s="10">
        <v>70</v>
      </c>
      <c r="E5" s="10">
        <v>1000</v>
      </c>
      <c r="F5" s="11">
        <f t="shared" si="0"/>
        <v>1136.3636363636363</v>
      </c>
      <c r="G5" s="24">
        <f>Table1[[#This Row],[قیمت تراز شده]]/Table1[[#This Row],[قیمت]]-1</f>
        <v>0.13636363636363624</v>
      </c>
      <c r="R5" s="14"/>
    </row>
    <row r="6" spans="2:18" x14ac:dyDescent="0.2">
      <c r="D6" s="10">
        <v>75</v>
      </c>
      <c r="E6" s="10">
        <v>1000</v>
      </c>
      <c r="F6" s="11">
        <f t="shared" si="0"/>
        <v>1111.1111111111111</v>
      </c>
      <c r="G6" s="24">
        <f>Table1[[#This Row],[قیمت تراز شده]]/Table1[[#This Row],[قیمت]]-1</f>
        <v>0.11111111111111116</v>
      </c>
      <c r="R6" s="14"/>
    </row>
    <row r="7" spans="2:18" x14ac:dyDescent="0.2">
      <c r="D7" s="10">
        <v>80</v>
      </c>
      <c r="E7" s="10">
        <v>1000</v>
      </c>
      <c r="F7" s="11">
        <f t="shared" si="0"/>
        <v>1086.9565217391305</v>
      </c>
      <c r="G7" s="24">
        <f>Table1[[#This Row],[قیمت تراز شده]]/Table1[[#This Row],[قیمت]]-1</f>
        <v>8.6956521739130599E-2</v>
      </c>
      <c r="R7" s="14"/>
    </row>
    <row r="8" spans="2:18" x14ac:dyDescent="0.2">
      <c r="D8" s="10">
        <v>85</v>
      </c>
      <c r="E8" s="10">
        <v>1000</v>
      </c>
      <c r="F8" s="11">
        <f t="shared" si="0"/>
        <v>1063.8297872340424</v>
      </c>
      <c r="G8" s="24">
        <f>Table1[[#This Row],[قیمت تراز شده]]/Table1[[#This Row],[قیمت]]-1</f>
        <v>6.3829787234042534E-2</v>
      </c>
      <c r="R8" s="14"/>
    </row>
    <row r="9" spans="2:18" x14ac:dyDescent="0.2">
      <c r="D9" s="10">
        <v>90</v>
      </c>
      <c r="E9" s="10">
        <v>1000</v>
      </c>
      <c r="F9" s="11">
        <f t="shared" si="0"/>
        <v>1041.6666666666667</v>
      </c>
      <c r="G9" s="24">
        <f>Table1[[#This Row],[قیمت تراز شده]]/Table1[[#This Row],[قیمت]]-1</f>
        <v>4.1666666666666741E-2</v>
      </c>
      <c r="R9" s="14"/>
    </row>
    <row r="10" spans="2:18" x14ac:dyDescent="0.2">
      <c r="D10" s="10">
        <v>95</v>
      </c>
      <c r="E10" s="10">
        <v>1000</v>
      </c>
      <c r="F10" s="11">
        <f t="shared" si="0"/>
        <v>1020.4081632653061</v>
      </c>
      <c r="G10" s="24">
        <f>Table1[[#This Row],[قیمت تراز شده]]/Table1[[#This Row],[قیمت]]-1</f>
        <v>2.0408163265306145E-2</v>
      </c>
      <c r="R10" s="14"/>
    </row>
    <row r="11" spans="2:18" x14ac:dyDescent="0.2">
      <c r="D11" s="10">
        <v>100</v>
      </c>
      <c r="E11" s="10">
        <v>1000</v>
      </c>
      <c r="F11" s="11">
        <f t="shared" si="0"/>
        <v>1000</v>
      </c>
      <c r="G11" s="24">
        <f>Table1[[#This Row],[قیمت تراز شده]]/Table1[[#This Row],[قیمت]]-1</f>
        <v>0</v>
      </c>
      <c r="R11" s="14"/>
    </row>
    <row r="12" spans="2:18" x14ac:dyDescent="0.2">
      <c r="R12" s="14"/>
    </row>
    <row r="13" spans="2:18" x14ac:dyDescent="0.2">
      <c r="R13" s="14"/>
    </row>
    <row r="14" spans="2:18" x14ac:dyDescent="0.2">
      <c r="N14" s="14"/>
      <c r="O14" s="14"/>
      <c r="P14" s="14"/>
      <c r="Q14" s="14"/>
      <c r="R14" s="14"/>
    </row>
    <row r="15" spans="2:18" x14ac:dyDescent="0.2">
      <c r="N15" s="14"/>
      <c r="O15" s="14"/>
      <c r="P15" s="14"/>
      <c r="Q15" s="14"/>
      <c r="R15" s="14"/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5"/>
  <sheetViews>
    <sheetView rightToLeft="1" workbookViewId="0">
      <selection activeCell="F20" sqref="F20"/>
    </sheetView>
  </sheetViews>
  <sheetFormatPr defaultRowHeight="14.25" x14ac:dyDescent="0.2"/>
  <sheetData>
    <row r="2" spans="2:12" ht="19.5" x14ac:dyDescent="0.2">
      <c r="B2" s="150" t="s">
        <v>3</v>
      </c>
      <c r="C2" s="151"/>
      <c r="D2" s="151"/>
      <c r="E2" s="151"/>
      <c r="F2" s="152"/>
      <c r="G2" s="15"/>
      <c r="H2" s="150" t="s">
        <v>30</v>
      </c>
      <c r="I2" s="151"/>
      <c r="J2" s="151"/>
      <c r="K2" s="151"/>
      <c r="L2" s="152"/>
    </row>
    <row r="3" spans="2:12" ht="19.5" x14ac:dyDescent="0.2">
      <c r="B3" s="4"/>
      <c r="C3" s="4" t="s">
        <v>28</v>
      </c>
      <c r="D3" s="4" t="s">
        <v>29</v>
      </c>
      <c r="E3" s="4"/>
      <c r="F3" s="5"/>
      <c r="G3" s="15"/>
      <c r="H3" s="150" t="s">
        <v>31</v>
      </c>
      <c r="I3" s="151"/>
      <c r="J3" s="151"/>
      <c r="K3" s="151"/>
      <c r="L3" s="152"/>
    </row>
    <row r="4" spans="2:12" ht="19.5" x14ac:dyDescent="0.2">
      <c r="B4" s="4" t="s">
        <v>27</v>
      </c>
      <c r="C4" s="4">
        <v>5</v>
      </c>
      <c r="D4" s="4">
        <v>3</v>
      </c>
      <c r="E4" s="4"/>
      <c r="F4" s="5"/>
      <c r="G4" s="15"/>
      <c r="H4" s="150" t="s">
        <v>32</v>
      </c>
      <c r="I4" s="151"/>
      <c r="J4" s="151"/>
      <c r="K4" s="151"/>
      <c r="L4" s="152"/>
    </row>
    <row r="5" spans="2:12" ht="19.5" x14ac:dyDescent="0.2">
      <c r="B5" s="4" t="s">
        <v>26</v>
      </c>
      <c r="C5" s="4">
        <v>4</v>
      </c>
      <c r="D5" s="4">
        <v>0</v>
      </c>
      <c r="E5" s="4"/>
      <c r="F5" s="5"/>
      <c r="G5" s="15"/>
      <c r="H5" s="150" t="s">
        <v>33</v>
      </c>
      <c r="I5" s="151"/>
      <c r="J5" s="151"/>
      <c r="K5" s="151"/>
      <c r="L5" s="152"/>
    </row>
  </sheetData>
  <mergeCells count="5">
    <mergeCell ref="H5:L5"/>
    <mergeCell ref="B2:F2"/>
    <mergeCell ref="H2:L2"/>
    <mergeCell ref="H3:L3"/>
    <mergeCell ref="H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ارزیابی مناقصه گران - خرید </vt:lpstr>
      <vt:lpstr>آنالیز حساسیت </vt:lpstr>
      <vt:lpstr>DV</vt:lpstr>
      <vt:lpstr>'ارزیابی مناقصه گران - خرید '!Print_Area</vt:lpstr>
      <vt:lpstr>'ارزیابی مناقصه گران - خرید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 Lotfi</dc:creator>
  <cp:lastModifiedBy>Hossein Ghazi Khanloo</cp:lastModifiedBy>
  <cp:lastPrinted>2025-08-30T09:01:24Z</cp:lastPrinted>
  <dcterms:created xsi:type="dcterms:W3CDTF">2020-08-23T05:21:50Z</dcterms:created>
  <dcterms:modified xsi:type="dcterms:W3CDTF">2025-10-02T10:00:33Z</dcterms:modified>
</cp:coreProperties>
</file>